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otes\Downloads\"/>
    </mc:Choice>
  </mc:AlternateContent>
  <xr:revisionPtr revIDLastSave="0" documentId="13_ncr:1_{B471BEF9-6C64-4D96-9988-AA1AEA12ECDD}" xr6:coauthVersionLast="46" xr6:coauthVersionMax="46" xr10:uidLastSave="{00000000-0000-0000-0000-000000000000}"/>
  <bookViews>
    <workbookView xWindow="28680" yWindow="135" windowWidth="29040" windowHeight="15840" xr2:uid="{D49EB37D-2A4B-4AD9-95A4-C3D35DC1CE10}"/>
  </bookViews>
  <sheets>
    <sheet name="CHP example" sheetId="4" r:id="rId1"/>
    <sheet name="Electricity EFs" sheetId="2" r:id="rId2"/>
  </sheets>
  <calcPr calcId="191029" iterate="1" iterateCount="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D45" i="4"/>
  <c r="I26" i="4"/>
  <c r="I20" i="4"/>
  <c r="I5" i="4"/>
  <c r="B36" i="4" l="1"/>
  <c r="B45" i="4" s="1"/>
  <c r="I24" i="4"/>
  <c r="I28" i="4" s="1"/>
  <c r="I23" i="4"/>
  <c r="I25" i="4" s="1"/>
  <c r="I33" i="4" l="1"/>
  <c r="B38" i="4"/>
  <c r="B47" i="4" s="1"/>
  <c r="C48" i="4"/>
  <c r="D48" i="4" s="1"/>
  <c r="I27" i="4"/>
  <c r="I29" i="4" s="1"/>
  <c r="B37" i="4" s="1"/>
  <c r="F41" i="4"/>
  <c r="C45" i="4"/>
  <c r="B39" i="4"/>
  <c r="H61" i="2"/>
  <c r="I61" i="2"/>
  <c r="J61" i="2"/>
  <c r="K61" i="2"/>
  <c r="L61" i="2"/>
  <c r="M61" i="2"/>
  <c r="H62" i="2"/>
  <c r="I62" i="2"/>
  <c r="J62" i="2"/>
  <c r="K62" i="2"/>
  <c r="L62" i="2"/>
  <c r="M62" i="2"/>
  <c r="H63" i="2"/>
  <c r="I63" i="2"/>
  <c r="J63" i="2"/>
  <c r="K63" i="2"/>
  <c r="L63" i="2"/>
  <c r="M63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H41" i="2"/>
  <c r="I41" i="2"/>
  <c r="J41" i="2"/>
  <c r="K41" i="2"/>
  <c r="L41" i="2"/>
  <c r="M41" i="2"/>
  <c r="H42" i="2"/>
  <c r="I42" i="2"/>
  <c r="J42" i="2"/>
  <c r="K42" i="2"/>
  <c r="L42" i="2"/>
  <c r="M42" i="2"/>
  <c r="H43" i="2"/>
  <c r="I43" i="2"/>
  <c r="J43" i="2"/>
  <c r="K43" i="2"/>
  <c r="L43" i="2"/>
  <c r="M43" i="2"/>
  <c r="H44" i="2"/>
  <c r="I44" i="2"/>
  <c r="J44" i="2"/>
  <c r="K44" i="2"/>
  <c r="L44" i="2"/>
  <c r="M44" i="2"/>
  <c r="H45" i="2"/>
  <c r="I45" i="2"/>
  <c r="J45" i="2"/>
  <c r="K45" i="2"/>
  <c r="L45" i="2"/>
  <c r="M45" i="2"/>
  <c r="H46" i="2"/>
  <c r="I46" i="2"/>
  <c r="J46" i="2"/>
  <c r="K46" i="2"/>
  <c r="L46" i="2"/>
  <c r="M46" i="2"/>
  <c r="H47" i="2"/>
  <c r="I47" i="2"/>
  <c r="J47" i="2"/>
  <c r="K47" i="2"/>
  <c r="L47" i="2"/>
  <c r="M47" i="2"/>
  <c r="H48" i="2"/>
  <c r="I48" i="2"/>
  <c r="J48" i="2"/>
  <c r="K48" i="2"/>
  <c r="L48" i="2"/>
  <c r="M48" i="2"/>
  <c r="H49" i="2"/>
  <c r="I49" i="2"/>
  <c r="J49" i="2"/>
  <c r="K49" i="2"/>
  <c r="L49" i="2"/>
  <c r="M49" i="2"/>
  <c r="H50" i="2"/>
  <c r="I50" i="2"/>
  <c r="J50" i="2"/>
  <c r="K50" i="2"/>
  <c r="L50" i="2"/>
  <c r="M50" i="2"/>
  <c r="H51" i="2"/>
  <c r="I51" i="2"/>
  <c r="J51" i="2"/>
  <c r="K51" i="2"/>
  <c r="L51" i="2"/>
  <c r="M51" i="2"/>
  <c r="H52" i="2"/>
  <c r="I52" i="2"/>
  <c r="J52" i="2"/>
  <c r="K52" i="2"/>
  <c r="L52" i="2"/>
  <c r="M52" i="2"/>
  <c r="H53" i="2"/>
  <c r="I53" i="2"/>
  <c r="J53" i="2"/>
  <c r="K53" i="2"/>
  <c r="L53" i="2"/>
  <c r="M53" i="2"/>
  <c r="H54" i="2"/>
  <c r="I54" i="2"/>
  <c r="J54" i="2"/>
  <c r="K54" i="2"/>
  <c r="L54" i="2"/>
  <c r="M54" i="2"/>
  <c r="H55" i="2"/>
  <c r="I55" i="2"/>
  <c r="J55" i="2"/>
  <c r="K55" i="2"/>
  <c r="L55" i="2"/>
  <c r="M55" i="2"/>
  <c r="H56" i="2"/>
  <c r="I56" i="2"/>
  <c r="J56" i="2"/>
  <c r="K56" i="2"/>
  <c r="L56" i="2"/>
  <c r="M56" i="2"/>
  <c r="H57" i="2"/>
  <c r="I57" i="2"/>
  <c r="J57" i="2"/>
  <c r="K57" i="2"/>
  <c r="L57" i="2"/>
  <c r="M57" i="2"/>
  <c r="H58" i="2"/>
  <c r="I58" i="2"/>
  <c r="J58" i="2"/>
  <c r="K58" i="2"/>
  <c r="L58" i="2"/>
  <c r="M58" i="2"/>
  <c r="H59" i="2"/>
  <c r="I59" i="2"/>
  <c r="J59" i="2"/>
  <c r="K59" i="2"/>
  <c r="L59" i="2"/>
  <c r="M59" i="2"/>
  <c r="H60" i="2"/>
  <c r="I60" i="2"/>
  <c r="J60" i="2"/>
  <c r="K60" i="2"/>
  <c r="L60" i="2"/>
  <c r="M60" i="2"/>
  <c r="I37" i="2"/>
  <c r="J37" i="2"/>
  <c r="K37" i="2"/>
  <c r="L37" i="2"/>
  <c r="M37" i="2"/>
  <c r="H37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D38" i="2"/>
  <c r="E38" i="2"/>
  <c r="C38" i="2"/>
  <c r="B5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38" i="2"/>
  <c r="B46" i="4" l="1"/>
  <c r="C46" i="4" s="1"/>
  <c r="C47" i="4"/>
  <c r="D47" i="4" s="1"/>
</calcChain>
</file>

<file path=xl/sharedStrings.xml><?xml version="1.0" encoding="utf-8"?>
<sst xmlns="http://schemas.openxmlformats.org/spreadsheetml/2006/main" count="103" uniqueCount="74">
  <si>
    <t>AEF</t>
  </si>
  <si>
    <t>MEF</t>
  </si>
  <si>
    <t>http://www.ieso.ca/en/sector-participants/planning-and-forecasting/technical-planning-conference</t>
  </si>
  <si>
    <t>Calculated MEF</t>
  </si>
  <si>
    <t>Peak MEF</t>
  </si>
  <si>
    <t>OFF Peak MEF</t>
  </si>
  <si>
    <t>Hour</t>
  </si>
  <si>
    <t>Annual MEF</t>
  </si>
  <si>
    <t xml:space="preserve">Peak MEF </t>
  </si>
  <si>
    <t xml:space="preserve">Off Peak MEF </t>
  </si>
  <si>
    <t>Combustion</t>
  </si>
  <si>
    <t>Electricity EF LCA</t>
  </si>
  <si>
    <t>NG EF</t>
  </si>
  <si>
    <t>NG energy density</t>
  </si>
  <si>
    <t>m3/GJ</t>
  </si>
  <si>
    <t>tCO2eq/m3</t>
  </si>
  <si>
    <t>GJ</t>
  </si>
  <si>
    <t>Portion of the energy which is electricity</t>
  </si>
  <si>
    <t>Portion of the energy which is heat</t>
  </si>
  <si>
    <t>Portion of the energy wasted</t>
  </si>
  <si>
    <t>CHP system</t>
  </si>
  <si>
    <t>TCO2e</t>
  </si>
  <si>
    <t>Electricity needed</t>
  </si>
  <si>
    <t>NG Needed</t>
  </si>
  <si>
    <t>Boiler efficiency</t>
  </si>
  <si>
    <t>GJ of electricity</t>
  </si>
  <si>
    <t>GJ of NG</t>
  </si>
  <si>
    <t>GJ to kwh</t>
  </si>
  <si>
    <t>Kwh/GJ</t>
  </si>
  <si>
    <t>Kwh needed</t>
  </si>
  <si>
    <t>gr CO2eq/kWh</t>
  </si>
  <si>
    <t>Electricity emissions</t>
  </si>
  <si>
    <t>tCO2eq</t>
  </si>
  <si>
    <t>NG emissions</t>
  </si>
  <si>
    <t>CHP emissions</t>
  </si>
  <si>
    <t>g Co2e/kWh</t>
  </si>
  <si>
    <t>kWh/m3</t>
  </si>
  <si>
    <t>Component of RNG</t>
  </si>
  <si>
    <t>Combustion emissions</t>
  </si>
  <si>
    <t>Heat-pumps and clean energy</t>
  </si>
  <si>
    <t xml:space="preserve">Heat-pumps  </t>
  </si>
  <si>
    <t>Heat pumps performance coeficient</t>
  </si>
  <si>
    <t>Component of hydrogen</t>
  </si>
  <si>
    <t>COP</t>
  </si>
  <si>
    <t>Boilers and electricity emissions MEF</t>
  </si>
  <si>
    <t>Heat-pumps and grid electricity MEF</t>
  </si>
  <si>
    <t>Heat-pumps and renewables</t>
  </si>
  <si>
    <t>Exercise CHP</t>
  </si>
  <si>
    <t>Main assumptions</t>
  </si>
  <si>
    <t>All 3 need to add up to 100%</t>
  </si>
  <si>
    <t>Electricity MEF 2019</t>
  </si>
  <si>
    <t>Electricity MEF 2040</t>
  </si>
  <si>
    <t>Source for formulas</t>
  </si>
  <si>
    <t>CHP Combustion Emissions</t>
  </si>
  <si>
    <t>Not recommneded to put a value over 15% given current status of hydrogen development</t>
  </si>
  <si>
    <t>It can be up to 100% for specfic buildings, but at structural level is not recommended to put a value over 20% due lack of resource</t>
  </si>
  <si>
    <t>Total emissions</t>
  </si>
  <si>
    <t>LCA*</t>
  </si>
  <si>
    <t>Legislation in place to reduce them by 45%</t>
  </si>
  <si>
    <t xml:space="preserve">Picking 30 g CO2e/kWh as LCA EF, average of solar and wind </t>
  </si>
  <si>
    <t>This is 2019's MEF, value for 2040's in cell I9, values for any other year in Electricity EF TAB</t>
  </si>
  <si>
    <t xml:space="preserve">CHP is initially natural gas powered and will generate </t>
  </si>
  <si>
    <t>Cells that can be adjusted to analyze different scenarios in blue</t>
  </si>
  <si>
    <t>m3 to kWh (NG)</t>
  </si>
  <si>
    <t>MEF for the exercise</t>
  </si>
  <si>
    <t>Electricity EF Combustion</t>
  </si>
  <si>
    <t xml:space="preserve">AEF </t>
  </si>
  <si>
    <t>More detail about these electricity EFs in TAF's guideline for electricity emissions factors</t>
  </si>
  <si>
    <t>*based in our research (pending publication), LCA adds an extra 80% to NG combustion emissions</t>
  </si>
  <si>
    <t>Reduction of LCA fugitive emissions</t>
  </si>
  <si>
    <t>Electricity grid and boiler</t>
  </si>
  <si>
    <t>Total heat pumps emissions</t>
  </si>
  <si>
    <t>MEF where boilers and CHP are equivalent with this configuration</t>
  </si>
  <si>
    <t>Heat-pumps and electricity MEF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</si>
</sst>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6" borderId="1" xfId="0" applyFill="1" applyBorder="1"/>
    <xf numFmtId="0" fontId="0" fillId="5" borderId="1" xfId="0" applyFill="1" applyBorder="1"/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4" fillId="8" borderId="1" xfId="0" applyFont="1" applyFill="1" applyBorder="1"/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0" borderId="0" xfId="0" applyFont="1"/>
    <xf numFmtId="0" fontId="4" fillId="6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43" fontId="4" fillId="0" borderId="1" xfId="1" applyFont="1" applyBorder="1"/>
    <xf numFmtId="43" fontId="4" fillId="0" borderId="1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3" fontId="6" fillId="0" borderId="1" xfId="1" applyFont="1" applyBorder="1"/>
    <xf numFmtId="0" fontId="6" fillId="0" borderId="1" xfId="0" applyFont="1" applyBorder="1"/>
    <xf numFmtId="0" fontId="2" fillId="0" borderId="0" xfId="2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7" xfId="0" applyFill="1" applyBorder="1"/>
    <xf numFmtId="43" fontId="4" fillId="9" borderId="1" xfId="0" applyNumberFormat="1" applyFont="1" applyFill="1" applyBorder="1"/>
    <xf numFmtId="0" fontId="4" fillId="9" borderId="1" xfId="0" applyFont="1" applyFill="1" applyBorder="1"/>
    <xf numFmtId="0" fontId="8" fillId="9" borderId="0" xfId="0" applyFont="1" applyFill="1" applyAlignment="1">
      <alignment horizontal="center" vertical="center"/>
    </xf>
    <xf numFmtId="9" fontId="4" fillId="9" borderId="1" xfId="0" applyNumberFormat="1" applyFont="1" applyFill="1" applyBorder="1"/>
    <xf numFmtId="0" fontId="9" fillId="2" borderId="1" xfId="2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vertical="center"/>
    </xf>
    <xf numFmtId="0" fontId="2" fillId="0" borderId="5" xfId="2" applyBorder="1" applyAlignment="1">
      <alignment horizontal="center" vertical="center"/>
    </xf>
    <xf numFmtId="0" fontId="4" fillId="8" borderId="1" xfId="0" applyFont="1" applyFill="1" applyBorder="1" applyAlignment="1">
      <alignment horizontal="right"/>
    </xf>
    <xf numFmtId="43" fontId="4" fillId="8" borderId="1" xfId="0" applyNumberFormat="1" applyFont="1" applyFill="1" applyBorder="1" applyAlignment="1">
      <alignment horizontal="right"/>
    </xf>
    <xf numFmtId="43" fontId="4" fillId="8" borderId="1" xfId="1" applyFont="1" applyFill="1" applyBorder="1" applyAlignment="1">
      <alignment horizontal="right"/>
    </xf>
    <xf numFmtId="43" fontId="3" fillId="0" borderId="1" xfId="1" applyFont="1" applyBorder="1"/>
    <xf numFmtId="0" fontId="3" fillId="0" borderId="1" xfId="0" applyFont="1" applyBorder="1"/>
    <xf numFmtId="43" fontId="3" fillId="0" borderId="1" xfId="0" applyNumberFormat="1" applyFont="1" applyBorder="1"/>
    <xf numFmtId="0" fontId="3" fillId="5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Combustion emissions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'CHP example'!$A$36:$A$39</c:f>
              <c:strCache>
                <c:ptCount val="4"/>
                <c:pt idx="0">
                  <c:v> CHP emissions </c:v>
                </c:pt>
                <c:pt idx="1">
                  <c:v> Boilers and electricity emissions MEF </c:v>
                </c:pt>
                <c:pt idx="2">
                  <c:v>Heat-pumps and electricity MEF</c:v>
                </c:pt>
                <c:pt idx="3">
                  <c:v>Heat-pumps and clean energy</c:v>
                </c:pt>
              </c:strCache>
            </c:strRef>
          </c:cat>
          <c:val>
            <c:numRef>
              <c:f>'CHP example'!$B$36:$B$39</c:f>
              <c:numCache>
                <c:formatCode>_(* #,##0.00_);_(* \(#,##0.00\);_(* "-"??_);_(@_)</c:formatCode>
                <c:ptCount val="4"/>
                <c:pt idx="0">
                  <c:v>5.0993847000000008</c:v>
                </c:pt>
                <c:pt idx="1">
                  <c:v>3.9771186857142862</c:v>
                </c:pt>
                <c:pt idx="2">
                  <c:v>2.5632823417500004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0-49E4-A96C-B3393664A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630783"/>
        <c:axId val="1068637855"/>
      </c:barChart>
      <c:catAx>
        <c:axId val="106863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637855"/>
        <c:crosses val="autoZero"/>
        <c:auto val="1"/>
        <c:lblAlgn val="ctr"/>
        <c:lblOffset val="100"/>
        <c:noMultiLvlLbl val="0"/>
      </c:catAx>
      <c:valAx>
        <c:axId val="10686378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630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LCA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'CHP example'!$B$44</c:f>
              <c:strCache>
                <c:ptCount val="1"/>
                <c:pt idx="0">
                  <c:v>Combustion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'CHP example'!$A$45:$A$48</c:f>
              <c:strCache>
                <c:ptCount val="4"/>
                <c:pt idx="0">
                  <c:v> CHP emissions </c:v>
                </c:pt>
                <c:pt idx="1">
                  <c:v> Boilers and electricity emissions MEF </c:v>
                </c:pt>
                <c:pt idx="2">
                  <c:v>Heat-pumps and grid electricity MEF</c:v>
                </c:pt>
                <c:pt idx="3">
                  <c:v>Heat-pumps and renewables</c:v>
                </c:pt>
              </c:strCache>
            </c:strRef>
          </c:cat>
          <c:val>
            <c:numRef>
              <c:f>'CHP example'!$B$45:$B$48</c:f>
              <c:numCache>
                <c:formatCode>_(* #,##0.00_);_(* \(#,##0.00\);_(* "-"??_);_(@_)</c:formatCode>
                <c:ptCount val="4"/>
                <c:pt idx="0">
                  <c:v>5.0993847000000008</c:v>
                </c:pt>
                <c:pt idx="1">
                  <c:v>3.9771186857142862</c:v>
                </c:pt>
                <c:pt idx="2">
                  <c:v>2.5632823417500004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8-41F6-A1D8-C7D72348BB76}"/>
            </c:ext>
          </c:extLst>
        </c:ser>
        <c:ser>
          <c:idx val="1"/>
          <c:order val="1"/>
          <c:tx>
            <c:strRef>
              <c:f>'CHP example'!$C$44</c:f>
              <c:strCache>
                <c:ptCount val="1"/>
                <c:pt idx="0">
                  <c:v>LCA*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'CHP example'!$A$45:$A$48</c:f>
              <c:strCache>
                <c:ptCount val="4"/>
                <c:pt idx="0">
                  <c:v> CHP emissions </c:v>
                </c:pt>
                <c:pt idx="1">
                  <c:v> Boilers and electricity emissions MEF </c:v>
                </c:pt>
                <c:pt idx="2">
                  <c:v>Heat-pumps and grid electricity MEF</c:v>
                </c:pt>
                <c:pt idx="3">
                  <c:v>Heat-pumps and renewables</c:v>
                </c:pt>
              </c:strCache>
            </c:strRef>
          </c:cat>
          <c:val>
            <c:numRef>
              <c:f>'CHP example'!$C$45:$C$48</c:f>
              <c:numCache>
                <c:formatCode>_(* #,##0.00_);_(* \(#,##0.00\);_(* "-"??_);_(@_)</c:formatCode>
                <c:ptCount val="4"/>
                <c:pt idx="0">
                  <c:v>4.0795077600000011</c:v>
                </c:pt>
                <c:pt idx="1">
                  <c:v>3.1816949485714292</c:v>
                </c:pt>
                <c:pt idx="2">
                  <c:v>2.0506258734000005</c:v>
                </c:pt>
                <c:pt idx="3">
                  <c:v>0.38777867250000003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8-41F6-A1D8-C7D72348B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868591"/>
        <c:axId val="1109869007"/>
      </c:barChart>
      <c:catAx>
        <c:axId val="110986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869007"/>
        <c:crosses val="autoZero"/>
        <c:auto val="1"/>
        <c:lblAlgn val="ctr"/>
        <c:lblOffset val="100"/>
        <c:noMultiLvlLbl val="0"/>
      </c:catAx>
      <c:valAx>
        <c:axId val="110986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86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55035</xdr:colOff>
      <xdr:row>3</xdr:row>
      <xdr:rowOff>57150</xdr:rowOff>
    </xdr:from>
    <xdr:to>
      <xdr:col>23</xdr:col>
      <xdr:colOff>553509</xdr:colOff>
      <xdr:row>20</xdr:row>
      <xdr:rowOff>155575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F26001-0B80-4647-BD64-5E902C9CF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53972</xdr:colOff>
      <xdr:row>21</xdr:row>
      <xdr:rowOff>29101</xdr:rowOff>
    </xdr:from>
    <xdr:to>
      <xdr:col>23</xdr:col>
      <xdr:colOff>518582</xdr:colOff>
      <xdr:row>39</xdr:row>
      <xdr:rowOff>158749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D2BBB9-29A3-4408-BB81-362E11AAC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hva.eu/rehva-journal/chapter/heat-pump-or-chp-which-one-is-green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af.ca/publications/a-clearer-view-on-ontarios-emissions-2019/" TargetMode="External"/><Relationship Id="rId2" Type="http://schemas.openxmlformats.org/officeDocument/2006/relationships/hyperlink" Target="http://www.ieso.ca/en/sector-participants/planning-and-forecasting/technical-planning-conference" TargetMode="External"/><Relationship Id="rId1" Type="http://schemas.openxmlformats.org/officeDocument/2006/relationships/hyperlink" Target="http://www.ieso.ca/en/sector-participants/planning-and-forecasting/technical-planning-confer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7F0F-6A14-48FF-9EFA-ECAA89FB73B6}">
  <dimension ref="A1:X49"/>
  <sheetViews>
    <sheetView tabSelected="1" zoomScale="90" zoomScaleNormal="90" workbookViewId="0">
      <selection activeCell="A39" sqref="A39"/>
    </sheetView>
  </sheetViews>
  <sheetFormatPr defaultRowHeight="14.5" x14ac:dyDescent="0.35"/>
  <cols>
    <col min="1" max="1" width="38" customWidth="1"/>
    <col min="2" max="2" width="11.1796875" customWidth="1"/>
    <col min="3" max="3" width="10.08984375" bestFit="1" customWidth="1"/>
    <col min="9" max="9" width="11.36328125" customWidth="1"/>
    <col min="10" max="10" width="13.7265625" bestFit="1" customWidth="1"/>
  </cols>
  <sheetData>
    <row r="1" spans="1:24" x14ac:dyDescent="0.35">
      <c r="A1" s="44" t="s">
        <v>52</v>
      </c>
    </row>
    <row r="2" spans="1:24" x14ac:dyDescent="0.3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L2" s="52" t="s">
        <v>62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35">
      <c r="A3" s="14" t="s">
        <v>12</v>
      </c>
      <c r="B3" s="15"/>
      <c r="C3" s="15"/>
      <c r="D3" s="15"/>
      <c r="E3" s="15"/>
      <c r="F3" s="15"/>
      <c r="G3" s="15"/>
      <c r="H3" s="16"/>
      <c r="I3" s="65">
        <v>1.8990000000000001E-3</v>
      </c>
      <c r="J3" s="17" t="s">
        <v>15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x14ac:dyDescent="0.35">
      <c r="A4" s="18" t="s">
        <v>63</v>
      </c>
      <c r="B4" s="19"/>
      <c r="C4" s="19"/>
      <c r="D4" s="19"/>
      <c r="E4" s="19"/>
      <c r="F4" s="19"/>
      <c r="G4" s="19"/>
      <c r="H4" s="20"/>
      <c r="I4" s="65">
        <v>10.395</v>
      </c>
      <c r="J4" s="17" t="s">
        <v>36</v>
      </c>
    </row>
    <row r="5" spans="1:24" x14ac:dyDescent="0.35">
      <c r="A5" s="14" t="s">
        <v>12</v>
      </c>
      <c r="B5" s="15"/>
      <c r="C5" s="15"/>
      <c r="D5" s="15"/>
      <c r="E5" s="15"/>
      <c r="F5" s="15"/>
      <c r="G5" s="15"/>
      <c r="H5" s="16"/>
      <c r="I5" s="66">
        <f>I3/I4*1000000</f>
        <v>182.68398268398269</v>
      </c>
      <c r="J5" s="17" t="s">
        <v>35</v>
      </c>
    </row>
    <row r="6" spans="1:24" x14ac:dyDescent="0.35">
      <c r="A6" s="14" t="s">
        <v>13</v>
      </c>
      <c r="B6" s="15"/>
      <c r="C6" s="15"/>
      <c r="D6" s="15"/>
      <c r="E6" s="15"/>
      <c r="F6" s="15"/>
      <c r="G6" s="15"/>
      <c r="H6" s="16"/>
      <c r="I6" s="65">
        <v>26.853000000000002</v>
      </c>
      <c r="J6" s="17" t="s">
        <v>14</v>
      </c>
    </row>
    <row r="7" spans="1:24" x14ac:dyDescent="0.35">
      <c r="A7" s="21" t="s">
        <v>27</v>
      </c>
      <c r="B7" s="22"/>
      <c r="C7" s="22"/>
      <c r="D7" s="22"/>
      <c r="E7" s="22"/>
      <c r="F7" s="22"/>
      <c r="G7" s="22"/>
      <c r="H7" s="23"/>
      <c r="I7" s="67">
        <v>277.77800000000002</v>
      </c>
      <c r="J7" s="17" t="s">
        <v>28</v>
      </c>
    </row>
    <row r="8" spans="1:24" x14ac:dyDescent="0.35">
      <c r="A8" s="21" t="s">
        <v>50</v>
      </c>
      <c r="B8" s="22"/>
      <c r="C8" s="22"/>
      <c r="D8" s="22"/>
      <c r="E8" s="22"/>
      <c r="F8" s="22"/>
      <c r="G8" s="22"/>
      <c r="H8" s="23"/>
      <c r="I8" s="67">
        <v>129</v>
      </c>
      <c r="J8" s="17" t="s">
        <v>30</v>
      </c>
    </row>
    <row r="9" spans="1:24" x14ac:dyDescent="0.35">
      <c r="A9" s="21" t="s">
        <v>51</v>
      </c>
      <c r="B9" s="22"/>
      <c r="C9" s="22"/>
      <c r="D9" s="22"/>
      <c r="E9" s="22"/>
      <c r="F9" s="22"/>
      <c r="G9" s="22"/>
      <c r="H9" s="23"/>
      <c r="I9" s="67">
        <v>352</v>
      </c>
      <c r="J9" s="17" t="s">
        <v>30</v>
      </c>
    </row>
    <row r="10" spans="1:24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24" x14ac:dyDescent="0.35">
      <c r="A11" s="25" t="s">
        <v>47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24" x14ac:dyDescent="0.35">
      <c r="A12" s="26" t="s">
        <v>20</v>
      </c>
      <c r="B12" s="27"/>
      <c r="C12" s="27"/>
      <c r="D12" s="27"/>
      <c r="E12" s="27"/>
      <c r="F12" s="27"/>
      <c r="G12" s="27"/>
      <c r="H12" s="27"/>
      <c r="I12" s="27"/>
      <c r="J12" s="28"/>
    </row>
    <row r="13" spans="1:24" x14ac:dyDescent="0.35">
      <c r="A13" s="29" t="s">
        <v>61</v>
      </c>
      <c r="B13" s="30"/>
      <c r="C13" s="30"/>
      <c r="D13" s="30"/>
      <c r="E13" s="30"/>
      <c r="F13" s="30"/>
      <c r="G13" s="30"/>
      <c r="H13" s="31"/>
      <c r="I13" s="32">
        <v>100</v>
      </c>
      <c r="J13" s="32" t="s">
        <v>16</v>
      </c>
    </row>
    <row r="14" spans="1:24" x14ac:dyDescent="0.35">
      <c r="A14" s="29" t="s">
        <v>17</v>
      </c>
      <c r="B14" s="30"/>
      <c r="C14" s="30"/>
      <c r="D14" s="30"/>
      <c r="E14" s="30"/>
      <c r="F14" s="30"/>
      <c r="G14" s="30"/>
      <c r="H14" s="31"/>
      <c r="I14" s="53">
        <v>0.5</v>
      </c>
      <c r="J14" s="38" t="s">
        <v>49</v>
      </c>
    </row>
    <row r="15" spans="1:24" x14ac:dyDescent="0.35">
      <c r="A15" s="33" t="s">
        <v>18</v>
      </c>
      <c r="B15" s="33"/>
      <c r="C15" s="33"/>
      <c r="D15" s="33"/>
      <c r="E15" s="33"/>
      <c r="F15" s="33"/>
      <c r="G15" s="33"/>
      <c r="H15" s="33"/>
      <c r="I15" s="53">
        <v>0.3</v>
      </c>
      <c r="J15" s="39"/>
    </row>
    <row r="16" spans="1:24" x14ac:dyDescent="0.35">
      <c r="A16" s="33" t="s">
        <v>19</v>
      </c>
      <c r="B16" s="33"/>
      <c r="C16" s="33"/>
      <c r="D16" s="33"/>
      <c r="E16" s="33"/>
      <c r="F16" s="33"/>
      <c r="G16" s="33"/>
      <c r="H16" s="33"/>
      <c r="I16" s="53">
        <v>0.2</v>
      </c>
      <c r="J16" s="40"/>
    </row>
    <row r="17" spans="1:11" x14ac:dyDescent="0.35">
      <c r="A17" s="34" t="s">
        <v>37</v>
      </c>
      <c r="B17" s="34"/>
      <c r="C17" s="34"/>
      <c r="D17" s="34"/>
      <c r="E17" s="34"/>
      <c r="F17" s="34"/>
      <c r="G17" s="34"/>
      <c r="H17" s="34"/>
      <c r="I17" s="53">
        <v>0</v>
      </c>
      <c r="J17" s="17" t="s">
        <v>55</v>
      </c>
      <c r="K17" s="7"/>
    </row>
    <row r="18" spans="1:11" x14ac:dyDescent="0.35">
      <c r="A18" s="34" t="s">
        <v>42</v>
      </c>
      <c r="B18" s="34"/>
      <c r="C18" s="34"/>
      <c r="D18" s="34"/>
      <c r="E18" s="34"/>
      <c r="F18" s="34"/>
      <c r="G18" s="34"/>
      <c r="H18" s="34"/>
      <c r="I18" s="53">
        <v>0</v>
      </c>
      <c r="J18" s="17" t="s">
        <v>54</v>
      </c>
      <c r="K18" s="7"/>
    </row>
    <row r="19" spans="1:11" x14ac:dyDescent="0.35">
      <c r="A19" s="35" t="s">
        <v>69</v>
      </c>
      <c r="B19" s="35"/>
      <c r="C19" s="35"/>
      <c r="D19" s="35"/>
      <c r="E19" s="35"/>
      <c r="F19" s="35"/>
      <c r="G19" s="35"/>
      <c r="H19" s="35"/>
      <c r="I19" s="53">
        <v>0</v>
      </c>
      <c r="J19" s="17" t="s">
        <v>58</v>
      </c>
      <c r="K19" s="7"/>
    </row>
    <row r="20" spans="1:11" x14ac:dyDescent="0.35">
      <c r="A20" s="41" t="s">
        <v>53</v>
      </c>
      <c r="B20" s="41"/>
      <c r="C20" s="41"/>
      <c r="D20" s="41"/>
      <c r="E20" s="41"/>
      <c r="F20" s="41"/>
      <c r="G20" s="41"/>
      <c r="H20" s="41"/>
      <c r="I20" s="42">
        <f>(I13*I6*I3)-(I13*I6*I3)*I17-(I13*I6*I3)*I18</f>
        <v>5.0993847000000008</v>
      </c>
      <c r="J20" s="43" t="s">
        <v>21</v>
      </c>
    </row>
    <row r="21" spans="1:11" x14ac:dyDescent="0.35">
      <c r="A21" s="26" t="s">
        <v>70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1" x14ac:dyDescent="0.35">
      <c r="A22" s="33" t="s">
        <v>24</v>
      </c>
      <c r="B22" s="33"/>
      <c r="C22" s="33"/>
      <c r="D22" s="33"/>
      <c r="E22" s="33"/>
      <c r="F22" s="33"/>
      <c r="G22" s="33"/>
      <c r="H22" s="33"/>
      <c r="I22" s="53">
        <v>0.7</v>
      </c>
      <c r="J22" s="32"/>
    </row>
    <row r="23" spans="1:11" x14ac:dyDescent="0.35">
      <c r="A23" s="33" t="s">
        <v>22</v>
      </c>
      <c r="B23" s="33"/>
      <c r="C23" s="33"/>
      <c r="D23" s="33"/>
      <c r="E23" s="33"/>
      <c r="F23" s="33"/>
      <c r="G23" s="33"/>
      <c r="H23" s="33"/>
      <c r="I23" s="32">
        <f>I13*I14</f>
        <v>50</v>
      </c>
      <c r="J23" s="32" t="s">
        <v>25</v>
      </c>
    </row>
    <row r="24" spans="1:11" x14ac:dyDescent="0.35">
      <c r="A24" s="33" t="s">
        <v>23</v>
      </c>
      <c r="B24" s="33"/>
      <c r="C24" s="33"/>
      <c r="D24" s="33"/>
      <c r="E24" s="33"/>
      <c r="F24" s="33"/>
      <c r="G24" s="33"/>
      <c r="H24" s="33"/>
      <c r="I24" s="36">
        <f>I13*I15/I22</f>
        <v>42.857142857142861</v>
      </c>
      <c r="J24" s="32" t="s">
        <v>26</v>
      </c>
    </row>
    <row r="25" spans="1:11" x14ac:dyDescent="0.35">
      <c r="A25" s="33" t="s">
        <v>22</v>
      </c>
      <c r="B25" s="33"/>
      <c r="C25" s="33"/>
      <c r="D25" s="33"/>
      <c r="E25" s="33"/>
      <c r="F25" s="33"/>
      <c r="G25" s="33"/>
      <c r="H25" s="33"/>
      <c r="I25" s="37">
        <f>I23*I7</f>
        <v>13888.900000000001</v>
      </c>
      <c r="J25" s="32" t="s">
        <v>29</v>
      </c>
    </row>
    <row r="26" spans="1:11" x14ac:dyDescent="0.35">
      <c r="A26" s="21" t="s">
        <v>64</v>
      </c>
      <c r="B26" s="22"/>
      <c r="C26" s="22"/>
      <c r="D26" s="22"/>
      <c r="E26" s="22"/>
      <c r="F26" s="22"/>
      <c r="G26" s="22"/>
      <c r="H26" s="23"/>
      <c r="I26" s="50">
        <f>I8</f>
        <v>129</v>
      </c>
      <c r="J26" s="17" t="s">
        <v>30</v>
      </c>
      <c r="K26" t="s">
        <v>60</v>
      </c>
    </row>
    <row r="27" spans="1:11" x14ac:dyDescent="0.35">
      <c r="A27" s="29" t="s">
        <v>31</v>
      </c>
      <c r="B27" s="30"/>
      <c r="C27" s="30"/>
      <c r="D27" s="30"/>
      <c r="E27" s="30"/>
      <c r="F27" s="30"/>
      <c r="G27" s="30"/>
      <c r="H27" s="31"/>
      <c r="I27" s="36">
        <f>I25*I26/1000000</f>
        <v>1.7916681000000001</v>
      </c>
      <c r="J27" s="32" t="s">
        <v>32</v>
      </c>
    </row>
    <row r="28" spans="1:11" x14ac:dyDescent="0.35">
      <c r="A28" s="29" t="s">
        <v>33</v>
      </c>
      <c r="B28" s="30"/>
      <c r="C28" s="30"/>
      <c r="D28" s="30"/>
      <c r="E28" s="30"/>
      <c r="F28" s="30"/>
      <c r="G28" s="30"/>
      <c r="H28" s="31"/>
      <c r="I28" s="36">
        <f>I24*I6*I3</f>
        <v>2.1854505857142863</v>
      </c>
      <c r="J28" s="32" t="s">
        <v>32</v>
      </c>
    </row>
    <row r="29" spans="1:11" x14ac:dyDescent="0.35">
      <c r="A29" s="29" t="s">
        <v>56</v>
      </c>
      <c r="B29" s="30"/>
      <c r="C29" s="30"/>
      <c r="D29" s="30"/>
      <c r="E29" s="30"/>
      <c r="F29" s="30"/>
      <c r="G29" s="30"/>
      <c r="H29" s="31"/>
      <c r="I29" s="36">
        <f>SUM(I27:I28)</f>
        <v>3.9771186857142862</v>
      </c>
      <c r="J29" s="32" t="s">
        <v>32</v>
      </c>
    </row>
    <row r="31" spans="1:11" x14ac:dyDescent="0.35">
      <c r="A31" s="26" t="s">
        <v>40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1" x14ac:dyDescent="0.35">
      <c r="A32" s="35" t="s">
        <v>41</v>
      </c>
      <c r="B32" s="35"/>
      <c r="C32" s="35"/>
      <c r="D32" s="35"/>
      <c r="E32" s="35"/>
      <c r="F32" s="35"/>
      <c r="G32" s="35"/>
      <c r="H32" s="35"/>
      <c r="I32" s="51">
        <v>2</v>
      </c>
      <c r="J32" s="17" t="s">
        <v>43</v>
      </c>
    </row>
    <row r="33" spans="1:10" x14ac:dyDescent="0.35">
      <c r="A33" s="45" t="s">
        <v>71</v>
      </c>
      <c r="B33" s="46"/>
      <c r="C33" s="46"/>
      <c r="D33" s="46"/>
      <c r="E33" s="46"/>
      <c r="F33" s="46"/>
      <c r="G33" s="46"/>
      <c r="H33" s="47"/>
      <c r="I33" s="42">
        <f>I25*I26/1000000+((I24*I6*I4)*I26/1000000)/I32</f>
        <v>2.5632823417500004</v>
      </c>
      <c r="J33" s="43" t="s">
        <v>32</v>
      </c>
    </row>
    <row r="34" spans="1:10" x14ac:dyDescent="0.35">
      <c r="A34" s="10"/>
      <c r="B34" s="10"/>
      <c r="C34" s="10"/>
      <c r="D34" s="10"/>
      <c r="E34" s="10"/>
      <c r="F34" s="10"/>
      <c r="G34" s="10"/>
      <c r="H34" s="10"/>
    </row>
    <row r="35" spans="1:10" x14ac:dyDescent="0.35">
      <c r="A35" s="71" t="s">
        <v>38</v>
      </c>
      <c r="B35" s="71"/>
      <c r="C35" s="71"/>
    </row>
    <row r="36" spans="1:10" x14ac:dyDescent="0.35">
      <c r="A36" s="8" t="s">
        <v>34</v>
      </c>
      <c r="B36" s="68">
        <f>I20</f>
        <v>5.0993847000000008</v>
      </c>
      <c r="C36" s="8" t="s">
        <v>32</v>
      </c>
    </row>
    <row r="37" spans="1:10" x14ac:dyDescent="0.35">
      <c r="A37" s="8" t="s">
        <v>44</v>
      </c>
      <c r="B37" s="68">
        <f>I29</f>
        <v>3.9771186857142862</v>
      </c>
      <c r="C37" s="8" t="s">
        <v>32</v>
      </c>
    </row>
    <row r="38" spans="1:10" x14ac:dyDescent="0.35">
      <c r="A38" s="5" t="s">
        <v>73</v>
      </c>
      <c r="B38" s="68">
        <f>I25*I26/1000000+((I24*I6*I4)*I26/1000000)/I32</f>
        <v>2.5632823417500004</v>
      </c>
      <c r="C38" s="8" t="s">
        <v>32</v>
      </c>
    </row>
    <row r="39" spans="1:10" x14ac:dyDescent="0.35">
      <c r="A39" s="5" t="s">
        <v>39</v>
      </c>
      <c r="B39" s="70">
        <f>(I25+I24*I6*I4)*0</f>
        <v>0</v>
      </c>
      <c r="C39" s="8" t="s">
        <v>32</v>
      </c>
    </row>
    <row r="41" spans="1:10" x14ac:dyDescent="0.35">
      <c r="A41" s="11" t="s">
        <v>72</v>
      </c>
      <c r="B41" s="11"/>
      <c r="C41" s="11"/>
      <c r="D41" s="11"/>
      <c r="E41" s="11"/>
      <c r="F41" s="9">
        <f>(I5-I15*I5/I22)/I14</f>
        <v>208.78169449598022</v>
      </c>
    </row>
    <row r="43" spans="1:10" x14ac:dyDescent="0.35">
      <c r="A43" s="71" t="s">
        <v>56</v>
      </c>
      <c r="B43" s="71"/>
      <c r="C43" s="71"/>
      <c r="D43" s="71"/>
    </row>
    <row r="44" spans="1:10" x14ac:dyDescent="0.35">
      <c r="A44" s="5"/>
      <c r="B44" s="48" t="s">
        <v>10</v>
      </c>
      <c r="C44" s="48" t="s">
        <v>57</v>
      </c>
      <c r="D44" s="48"/>
      <c r="E44" s="5"/>
    </row>
    <row r="45" spans="1:10" x14ac:dyDescent="0.35">
      <c r="A45" s="68" t="s">
        <v>34</v>
      </c>
      <c r="B45" s="8">
        <f>B36</f>
        <v>5.0993847000000008</v>
      </c>
      <c r="C45" s="9">
        <f>(B45*0.8)-(B45*0.8)*I19</f>
        <v>4.0795077600000011</v>
      </c>
      <c r="D45" s="70">
        <f>B45+C45</f>
        <v>9.1788924600000019</v>
      </c>
      <c r="E45" s="8" t="s">
        <v>32</v>
      </c>
    </row>
    <row r="46" spans="1:10" x14ac:dyDescent="0.35">
      <c r="A46" s="68" t="s">
        <v>44</v>
      </c>
      <c r="B46" s="8">
        <f>B37</f>
        <v>3.9771186857142862</v>
      </c>
      <c r="C46" s="9">
        <f>(B46*0.8)-B46*0.8*$I$19</f>
        <v>3.1816949485714292</v>
      </c>
      <c r="D46" s="70">
        <f t="shared" ref="D46:D48" si="0">B46+C46</f>
        <v>7.1588136342857158</v>
      </c>
      <c r="E46" s="8" t="s">
        <v>32</v>
      </c>
    </row>
    <row r="47" spans="1:10" x14ac:dyDescent="0.35">
      <c r="A47" s="69" t="s">
        <v>45</v>
      </c>
      <c r="B47" s="9">
        <f>B38</f>
        <v>2.5632823417500004</v>
      </c>
      <c r="C47" s="9">
        <f>(B47*0.8)-B47*0.8*$I$19</f>
        <v>2.0506258734000005</v>
      </c>
      <c r="D47" s="70">
        <f t="shared" si="0"/>
        <v>4.6139082151500013</v>
      </c>
      <c r="E47" s="8" t="s">
        <v>32</v>
      </c>
    </row>
    <row r="48" spans="1:10" x14ac:dyDescent="0.35">
      <c r="A48" s="69" t="s">
        <v>46</v>
      </c>
      <c r="B48" s="5"/>
      <c r="C48" s="9">
        <f>((I25+I24*I6*I4)*30/1000000)/I32</f>
        <v>0.38777867250000003</v>
      </c>
      <c r="D48" s="70">
        <f t="shared" si="0"/>
        <v>0.38777867250000003</v>
      </c>
      <c r="E48" s="8" t="s">
        <v>32</v>
      </c>
      <c r="F48" t="s">
        <v>59</v>
      </c>
    </row>
    <row r="49" spans="1:1" x14ac:dyDescent="0.35">
      <c r="A49" s="49" t="s">
        <v>68</v>
      </c>
    </row>
  </sheetData>
  <mergeCells count="34">
    <mergeCell ref="A41:E41"/>
    <mergeCell ref="A43:D43"/>
    <mergeCell ref="L2:X3"/>
    <mergeCell ref="A29:H29"/>
    <mergeCell ref="A8:H8"/>
    <mergeCell ref="A2:J2"/>
    <mergeCell ref="J14:J16"/>
    <mergeCell ref="A35:C35"/>
    <mergeCell ref="A9:H9"/>
    <mergeCell ref="A5:H5"/>
    <mergeCell ref="A6:H6"/>
    <mergeCell ref="A3:H3"/>
    <mergeCell ref="A19:H19"/>
    <mergeCell ref="A27:H27"/>
    <mergeCell ref="A28:H28"/>
    <mergeCell ref="A33:H33"/>
    <mergeCell ref="A12:J12"/>
    <mergeCell ref="A21:J21"/>
    <mergeCell ref="A20:H20"/>
    <mergeCell ref="A32:H32"/>
    <mergeCell ref="A18:H18"/>
    <mergeCell ref="A26:H26"/>
    <mergeCell ref="A13:H13"/>
    <mergeCell ref="A14:H14"/>
    <mergeCell ref="A15:H15"/>
    <mergeCell ref="A16:H16"/>
    <mergeCell ref="A11:J11"/>
    <mergeCell ref="A17:H17"/>
    <mergeCell ref="A31:J31"/>
    <mergeCell ref="A23:H23"/>
    <mergeCell ref="A22:H22"/>
    <mergeCell ref="A24:H24"/>
    <mergeCell ref="A25:H25"/>
    <mergeCell ref="A7:H7"/>
  </mergeCells>
  <phoneticPr fontId="7" type="noConversion"/>
  <hyperlinks>
    <hyperlink ref="A1" r:id="rId1" location=":~:text=Electrical%20heat%20pumps%20use%20grid,generate%20heat%20and%20electricity%20simultaneously" xr:uid="{50CB8E47-0E21-433F-83E3-B909754F87EC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748E-46BE-45D2-B2A7-41C978765B26}">
  <dimension ref="A1:P63"/>
  <sheetViews>
    <sheetView workbookViewId="0">
      <selection activeCell="E64" sqref="E64"/>
    </sheetView>
  </sheetViews>
  <sheetFormatPr defaultRowHeight="14.5" x14ac:dyDescent="0.35"/>
  <cols>
    <col min="5" max="5" width="15.08984375" customWidth="1"/>
    <col min="7" max="7" width="12.6328125" bestFit="1" customWidth="1"/>
  </cols>
  <sheetData>
    <row r="1" spans="1:16" ht="28" customHeight="1" x14ac:dyDescent="0.35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x14ac:dyDescent="0.35">
      <c r="A2" s="12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1:16" ht="44.5" customHeight="1" x14ac:dyDescent="0.35">
      <c r="A4" s="54" t="s">
        <v>2</v>
      </c>
      <c r="B4" s="55" t="s">
        <v>66</v>
      </c>
      <c r="C4" s="56" t="s">
        <v>3</v>
      </c>
      <c r="D4" s="57"/>
      <c r="E4" s="58"/>
      <c r="G4" s="1" t="s">
        <v>6</v>
      </c>
      <c r="H4" s="1">
        <v>2019</v>
      </c>
      <c r="I4" s="1">
        <v>2018</v>
      </c>
      <c r="J4" s="1">
        <v>2017</v>
      </c>
      <c r="K4" s="1">
        <v>2016</v>
      </c>
      <c r="L4" s="1">
        <v>2015</v>
      </c>
      <c r="M4" s="1">
        <v>2014</v>
      </c>
    </row>
    <row r="5" spans="1:16" ht="19" customHeight="1" x14ac:dyDescent="0.35">
      <c r="A5" s="59"/>
      <c r="B5" s="55" t="s">
        <v>0</v>
      </c>
      <c r="C5" s="60" t="s">
        <v>1</v>
      </c>
      <c r="D5" s="60" t="s">
        <v>4</v>
      </c>
      <c r="E5" s="60" t="s">
        <v>5</v>
      </c>
      <c r="G5" s="2">
        <v>1</v>
      </c>
      <c r="H5" s="3">
        <v>98.733600623161493</v>
      </c>
      <c r="I5" s="3">
        <v>101.23109798363123</v>
      </c>
      <c r="J5" s="3">
        <v>52.760181885971463</v>
      </c>
      <c r="K5" s="3">
        <v>89.336954235991357</v>
      </c>
      <c r="L5" s="3">
        <v>118.8566272866055</v>
      </c>
      <c r="M5" s="3">
        <v>90.611461701964686</v>
      </c>
      <c r="P5" s="6"/>
    </row>
    <row r="6" spans="1:16" x14ac:dyDescent="0.35">
      <c r="A6" s="61">
        <v>2020</v>
      </c>
      <c r="B6" s="62">
        <v>41.583824340312333</v>
      </c>
      <c r="C6" s="63">
        <v>149.68004873305213</v>
      </c>
      <c r="D6" s="63">
        <v>168.09466394636939</v>
      </c>
      <c r="E6" s="63">
        <v>134.93063705602225</v>
      </c>
      <c r="G6" s="2">
        <v>2</v>
      </c>
      <c r="H6" s="3">
        <v>98.382529864058668</v>
      </c>
      <c r="I6" s="3">
        <v>96.915811397338729</v>
      </c>
      <c r="J6" s="3">
        <v>46.061924483720873</v>
      </c>
      <c r="K6" s="3">
        <v>79.222419483229118</v>
      </c>
      <c r="L6" s="3">
        <v>109.46163267519815</v>
      </c>
      <c r="M6" s="3">
        <v>80.711440990164562</v>
      </c>
    </row>
    <row r="7" spans="1:16" x14ac:dyDescent="0.35">
      <c r="A7" s="61">
        <v>2021</v>
      </c>
      <c r="B7" s="62">
        <v>37.214578839377602</v>
      </c>
      <c r="C7" s="63">
        <v>133.95304695095322</v>
      </c>
      <c r="D7" s="63">
        <v>150.43282389605875</v>
      </c>
      <c r="E7" s="63">
        <v>120.75336769112251</v>
      </c>
      <c r="G7" s="2">
        <v>3</v>
      </c>
      <c r="H7" s="3">
        <v>94.193422314968501</v>
      </c>
      <c r="I7" s="3">
        <v>96.332495888383832</v>
      </c>
      <c r="J7" s="3">
        <v>46.936189169890199</v>
      </c>
      <c r="K7" s="3">
        <v>73.065970544422228</v>
      </c>
      <c r="L7" s="3">
        <v>109.32243290832292</v>
      </c>
      <c r="M7" s="3">
        <v>80.280291533425768</v>
      </c>
    </row>
    <row r="8" spans="1:16" x14ac:dyDescent="0.35">
      <c r="A8" s="61">
        <v>2022</v>
      </c>
      <c r="B8" s="62">
        <v>43.241012192908912</v>
      </c>
      <c r="C8" s="63">
        <v>155.64505946670931</v>
      </c>
      <c r="D8" s="63">
        <v>174.79352918056529</v>
      </c>
      <c r="E8" s="63">
        <v>140.30785803604621</v>
      </c>
      <c r="G8" s="2">
        <v>4</v>
      </c>
      <c r="H8" s="3">
        <v>95.519705335568673</v>
      </c>
      <c r="I8" s="3">
        <v>98.857383308672567</v>
      </c>
      <c r="J8" s="3">
        <v>46.016085084132797</v>
      </c>
      <c r="K8" s="3">
        <v>74.925840549279343</v>
      </c>
      <c r="L8" s="3">
        <v>112.34643014090543</v>
      </c>
      <c r="M8" s="3">
        <v>79.453975983887645</v>
      </c>
    </row>
    <row r="9" spans="1:16" x14ac:dyDescent="0.35">
      <c r="A9" s="61">
        <v>2023</v>
      </c>
      <c r="B9" s="62">
        <v>69.628909147637657</v>
      </c>
      <c r="C9" s="63">
        <v>250.62770632051453</v>
      </c>
      <c r="D9" s="63">
        <v>281.46156034951468</v>
      </c>
      <c r="E9" s="63">
        <v>225.93095314946396</v>
      </c>
      <c r="G9" s="2">
        <v>5</v>
      </c>
      <c r="H9" s="3">
        <v>100.08428841379843</v>
      </c>
      <c r="I9" s="3">
        <v>101.83822912161428</v>
      </c>
      <c r="J9" s="3">
        <v>47.422653693160505</v>
      </c>
      <c r="K9" s="3">
        <v>81.701558011901994</v>
      </c>
      <c r="L9" s="3">
        <v>115.31618851319224</v>
      </c>
      <c r="M9" s="3">
        <v>86.523032102007079</v>
      </c>
    </row>
    <row r="10" spans="1:16" x14ac:dyDescent="0.35">
      <c r="A10" s="61">
        <v>2024</v>
      </c>
      <c r="B10" s="62">
        <v>67.265922184432213</v>
      </c>
      <c r="C10" s="63">
        <v>242.12218742178064</v>
      </c>
      <c r="D10" s="63">
        <v>271.90963707668067</v>
      </c>
      <c r="E10" s="63">
        <v>218.26356465505617</v>
      </c>
      <c r="G10" s="2">
        <v>6</v>
      </c>
      <c r="H10" s="3">
        <v>108.73050126092066</v>
      </c>
      <c r="I10" s="3">
        <v>113.85965429373148</v>
      </c>
      <c r="J10" s="3">
        <v>52.336135319346162</v>
      </c>
      <c r="K10" s="3">
        <v>95.180420844825534</v>
      </c>
      <c r="L10" s="3">
        <v>121.501697997913</v>
      </c>
      <c r="M10" s="3">
        <v>98.990946688669709</v>
      </c>
    </row>
    <row r="11" spans="1:16" x14ac:dyDescent="0.35">
      <c r="A11" s="61">
        <v>2025</v>
      </c>
      <c r="B11" s="62">
        <v>90.857819507172039</v>
      </c>
      <c r="C11" s="63">
        <v>327.04069592821435</v>
      </c>
      <c r="D11" s="63">
        <v>367.27537400046776</v>
      </c>
      <c r="E11" s="63">
        <v>294.8142375577313</v>
      </c>
      <c r="G11" s="2">
        <v>7</v>
      </c>
      <c r="H11" s="3">
        <v>124.21310641524137</v>
      </c>
      <c r="I11" s="3">
        <v>124.87208507866916</v>
      </c>
      <c r="J11" s="3">
        <v>63.436987938668835</v>
      </c>
      <c r="K11" s="3">
        <v>105.83012702489478</v>
      </c>
      <c r="L11" s="3">
        <v>122.55783755578322</v>
      </c>
      <c r="M11" s="3">
        <v>113.65774210468111</v>
      </c>
    </row>
    <row r="12" spans="1:16" x14ac:dyDescent="0.35">
      <c r="A12" s="61">
        <v>2026</v>
      </c>
      <c r="B12" s="62">
        <v>86.677442054089553</v>
      </c>
      <c r="C12" s="63">
        <v>311.99352047414357</v>
      </c>
      <c r="D12" s="63">
        <v>350.3769969441837</v>
      </c>
      <c r="E12" s="63">
        <v>281.24980470848425</v>
      </c>
      <c r="G12" s="2">
        <v>8</v>
      </c>
      <c r="H12" s="3">
        <v>132.47288745552382</v>
      </c>
      <c r="I12" s="3">
        <v>136.33493802201076</v>
      </c>
      <c r="J12" s="3">
        <v>72.600585422077671</v>
      </c>
      <c r="K12" s="3">
        <v>119.40308775334897</v>
      </c>
      <c r="L12" s="3">
        <v>128.48860466669487</v>
      </c>
      <c r="M12" s="3">
        <v>129.05047660349788</v>
      </c>
    </row>
    <row r="13" spans="1:16" x14ac:dyDescent="0.35">
      <c r="A13" s="61">
        <v>2027</v>
      </c>
      <c r="B13" s="62">
        <v>81.65770088435724</v>
      </c>
      <c r="C13" s="63">
        <v>293.9250740329523</v>
      </c>
      <c r="D13" s="63">
        <v>330.08565245122628</v>
      </c>
      <c r="E13" s="63">
        <v>264.96181569753327</v>
      </c>
      <c r="G13" s="2">
        <v>9</v>
      </c>
      <c r="H13" s="3">
        <v>135.84269721106847</v>
      </c>
      <c r="I13" s="3">
        <v>139.46485540968862</v>
      </c>
      <c r="J13" s="3">
        <v>75.304875728833053</v>
      </c>
      <c r="K13" s="3">
        <v>124.30303020317682</v>
      </c>
      <c r="L13" s="3">
        <v>133.63262892808874</v>
      </c>
      <c r="M13" s="3">
        <v>135.36089914157373</v>
      </c>
    </row>
    <row r="14" spans="1:16" x14ac:dyDescent="0.35">
      <c r="A14" s="61">
        <v>2028</v>
      </c>
      <c r="B14" s="62">
        <v>87.747287341494015</v>
      </c>
      <c r="C14" s="63">
        <v>315.84440473733741</v>
      </c>
      <c r="D14" s="63">
        <v>354.70164208959244</v>
      </c>
      <c r="E14" s="63">
        <v>284.72122438839392</v>
      </c>
      <c r="G14" s="2">
        <v>10</v>
      </c>
      <c r="H14" s="3">
        <v>138.50825006311973</v>
      </c>
      <c r="I14" s="3">
        <v>142.11389358980335</v>
      </c>
      <c r="J14" s="3">
        <v>81.437962964988657</v>
      </c>
      <c r="K14" s="3">
        <v>127.51849261845186</v>
      </c>
      <c r="L14" s="3">
        <v>134.29305523191968</v>
      </c>
      <c r="M14" s="3">
        <v>140.90162539933823</v>
      </c>
    </row>
    <row r="15" spans="1:16" x14ac:dyDescent="0.35">
      <c r="A15" s="61">
        <v>2029</v>
      </c>
      <c r="B15" s="62">
        <v>81.499065234266197</v>
      </c>
      <c r="C15" s="63">
        <v>293.35406854672988</v>
      </c>
      <c r="D15" s="63">
        <v>329.4443981482612</v>
      </c>
      <c r="E15" s="63">
        <v>264.44707686179248</v>
      </c>
      <c r="G15" s="2">
        <v>11</v>
      </c>
      <c r="H15" s="3">
        <v>138.47902828040645</v>
      </c>
      <c r="I15" s="3">
        <v>142.04147732810006</v>
      </c>
      <c r="J15" s="3">
        <v>83.814613577868187</v>
      </c>
      <c r="K15" s="3">
        <v>124.58076765623605</v>
      </c>
      <c r="L15" s="3">
        <v>137.04006733379939</v>
      </c>
      <c r="M15" s="3">
        <v>142.29729088013164</v>
      </c>
    </row>
    <row r="16" spans="1:16" x14ac:dyDescent="0.35">
      <c r="A16" s="61">
        <v>2030</v>
      </c>
      <c r="B16" s="62">
        <v>85.998300288724039</v>
      </c>
      <c r="C16" s="63">
        <v>309.54896482902905</v>
      </c>
      <c r="D16" s="63">
        <v>347.63169612993443</v>
      </c>
      <c r="E16" s="63">
        <v>279.046134591417</v>
      </c>
      <c r="G16" s="2">
        <v>12</v>
      </c>
      <c r="H16" s="3">
        <v>138.33270146832143</v>
      </c>
      <c r="I16" s="3">
        <v>140.59856024784159</v>
      </c>
      <c r="J16" s="3">
        <v>85.289574770975804</v>
      </c>
      <c r="K16" s="3">
        <v>124.59744710754529</v>
      </c>
      <c r="L16" s="3">
        <v>137.65248261544531</v>
      </c>
      <c r="M16" s="3">
        <v>144.81600549945134</v>
      </c>
    </row>
    <row r="17" spans="1:13" x14ac:dyDescent="0.35">
      <c r="A17" s="61">
        <v>2031</v>
      </c>
      <c r="B17" s="62">
        <v>93.880191663660639</v>
      </c>
      <c r="C17" s="63">
        <v>337.91965713126268</v>
      </c>
      <c r="D17" s="63">
        <v>379.49273592004732</v>
      </c>
      <c r="E17" s="63">
        <v>304.6211903083481</v>
      </c>
      <c r="G17" s="2">
        <v>13</v>
      </c>
      <c r="H17" s="3">
        <v>138.97737338923815</v>
      </c>
      <c r="I17" s="3">
        <v>138.57387935808097</v>
      </c>
      <c r="J17" s="3">
        <v>87.319420755722547</v>
      </c>
      <c r="K17" s="3">
        <v>125.97442710601672</v>
      </c>
      <c r="L17" s="3">
        <v>137.35359300258312</v>
      </c>
      <c r="M17" s="3">
        <v>146.3167946471045</v>
      </c>
    </row>
    <row r="18" spans="1:13" x14ac:dyDescent="0.35">
      <c r="A18" s="61">
        <v>2032</v>
      </c>
      <c r="B18" s="62">
        <v>86.35721024604544</v>
      </c>
      <c r="C18" s="63">
        <v>310.8408532196446</v>
      </c>
      <c r="D18" s="63">
        <v>349.08252105092328</v>
      </c>
      <c r="E18" s="63">
        <v>280.21072082068741</v>
      </c>
      <c r="G18" s="2">
        <v>14</v>
      </c>
      <c r="H18" s="3">
        <v>139.34204435642141</v>
      </c>
      <c r="I18" s="3">
        <v>137.15819792229638</v>
      </c>
      <c r="J18" s="3">
        <v>86.337457285744051</v>
      </c>
      <c r="K18" s="3">
        <v>127.17858026497532</v>
      </c>
      <c r="L18" s="3">
        <v>136.75198739428816</v>
      </c>
      <c r="M18" s="3">
        <v>143.09057747301441</v>
      </c>
    </row>
    <row r="19" spans="1:13" x14ac:dyDescent="0.35">
      <c r="A19" s="61">
        <v>2033</v>
      </c>
      <c r="B19" s="62">
        <v>84.081403010540072</v>
      </c>
      <c r="C19" s="63">
        <v>302.64913580737067</v>
      </c>
      <c r="D19" s="63">
        <v>339.88300516877922</v>
      </c>
      <c r="E19" s="63">
        <v>272.82621194073431</v>
      </c>
      <c r="G19" s="2">
        <v>15</v>
      </c>
      <c r="H19" s="3">
        <v>139.22200516970827</v>
      </c>
      <c r="I19" s="3">
        <v>137.79720297915915</v>
      </c>
      <c r="J19" s="3">
        <v>88.548662754924095</v>
      </c>
      <c r="K19" s="3">
        <v>124.21515969970754</v>
      </c>
      <c r="L19" s="3">
        <v>137.71527135342836</v>
      </c>
      <c r="M19" s="3">
        <v>146.00029313184967</v>
      </c>
    </row>
    <row r="20" spans="1:13" x14ac:dyDescent="0.35">
      <c r="A20" s="61">
        <v>2034</v>
      </c>
      <c r="B20" s="62">
        <v>86.448796247957915</v>
      </c>
      <c r="C20" s="63">
        <v>311.17051499190819</v>
      </c>
      <c r="D20" s="63">
        <v>349.4527399631541</v>
      </c>
      <c r="E20" s="63">
        <v>280.5078978547748</v>
      </c>
      <c r="G20" s="2">
        <v>16</v>
      </c>
      <c r="H20" s="3">
        <v>139.45576246194079</v>
      </c>
      <c r="I20" s="3">
        <v>141.94845409008502</v>
      </c>
      <c r="J20" s="3">
        <v>88.802654384169116</v>
      </c>
      <c r="K20" s="3">
        <v>129.58547513198147</v>
      </c>
      <c r="L20" s="3">
        <v>141.20544593037442</v>
      </c>
      <c r="M20" s="3">
        <v>149.34996169852235</v>
      </c>
    </row>
    <row r="21" spans="1:13" x14ac:dyDescent="0.35">
      <c r="A21" s="61">
        <v>2035</v>
      </c>
      <c r="B21" s="62">
        <v>83.088811987176783</v>
      </c>
      <c r="C21" s="63">
        <v>299.07632654545347</v>
      </c>
      <c r="D21" s="63">
        <v>335.8706456238038</v>
      </c>
      <c r="E21" s="63">
        <v>269.60546586354729</v>
      </c>
      <c r="G21" s="2">
        <v>17</v>
      </c>
      <c r="H21" s="3">
        <v>145.08687174866284</v>
      </c>
      <c r="I21" s="3">
        <v>146.74418142446368</v>
      </c>
      <c r="J21" s="3">
        <v>89.790637281869266</v>
      </c>
      <c r="K21" s="3">
        <v>135.36954199487141</v>
      </c>
      <c r="L21" s="3">
        <v>143.09509032847438</v>
      </c>
      <c r="M21" s="3">
        <v>157.97088047219972</v>
      </c>
    </row>
    <row r="22" spans="1:13" x14ac:dyDescent="0.35">
      <c r="A22" s="61">
        <v>2036</v>
      </c>
      <c r="B22" s="62">
        <v>85.774928080181908</v>
      </c>
      <c r="C22" s="63">
        <v>308.7449415437589</v>
      </c>
      <c r="D22" s="63">
        <v>346.72875665946708</v>
      </c>
      <c r="E22" s="63">
        <v>278.32133943663416</v>
      </c>
      <c r="G22" s="2">
        <v>18</v>
      </c>
      <c r="H22" s="3">
        <v>150.68949673440781</v>
      </c>
      <c r="I22" s="3">
        <v>153.39233286774564</v>
      </c>
      <c r="J22" s="3">
        <v>98.497420890987968</v>
      </c>
      <c r="K22" s="3">
        <v>142.0676838610805</v>
      </c>
      <c r="L22" s="3">
        <v>139.05706722721837</v>
      </c>
      <c r="M22" s="3">
        <v>159.31126554397196</v>
      </c>
    </row>
    <row r="23" spans="1:13" x14ac:dyDescent="0.35">
      <c r="A23" s="61">
        <v>2037</v>
      </c>
      <c r="B23" s="62">
        <v>94.462677795737861</v>
      </c>
      <c r="C23" s="63">
        <v>340.01630297898777</v>
      </c>
      <c r="D23" s="63">
        <v>381.84732480594789</v>
      </c>
      <c r="E23" s="63">
        <v>306.51123351924355</v>
      </c>
      <c r="G23" s="2">
        <v>19</v>
      </c>
      <c r="H23" s="3">
        <v>150.26494897446793</v>
      </c>
      <c r="I23" s="3">
        <v>156.56271524616406</v>
      </c>
      <c r="J23" s="3">
        <v>101.58255690044527</v>
      </c>
      <c r="K23" s="3">
        <v>147.18721913753808</v>
      </c>
      <c r="L23" s="3">
        <v>143.37317751621097</v>
      </c>
      <c r="M23" s="3">
        <v>162.76739089374405</v>
      </c>
    </row>
    <row r="24" spans="1:13" x14ac:dyDescent="0.35">
      <c r="A24" s="61">
        <v>2038</v>
      </c>
      <c r="B24" s="62">
        <v>94.351506591227931</v>
      </c>
      <c r="C24" s="63">
        <v>339.6161447065648</v>
      </c>
      <c r="D24" s="63">
        <v>381.39793645461015</v>
      </c>
      <c r="E24" s="63">
        <v>306.15050668171051</v>
      </c>
      <c r="G24" s="2">
        <v>20</v>
      </c>
      <c r="H24" s="3">
        <v>148.70833981960388</v>
      </c>
      <c r="I24" s="3">
        <v>161.01329276691001</v>
      </c>
      <c r="J24" s="3">
        <v>98.732836029508434</v>
      </c>
      <c r="K24" s="3">
        <v>149.14851590168368</v>
      </c>
      <c r="L24" s="3">
        <v>142.76419529407832</v>
      </c>
      <c r="M24" s="3">
        <v>164.58118905778474</v>
      </c>
    </row>
    <row r="25" spans="1:13" x14ac:dyDescent="0.35">
      <c r="A25" s="61">
        <v>2039</v>
      </c>
      <c r="B25" s="62">
        <v>100.56951418893064</v>
      </c>
      <c r="C25" s="63">
        <v>361.99772444367369</v>
      </c>
      <c r="D25" s="63">
        <v>406.53304401465613</v>
      </c>
      <c r="E25" s="63">
        <v>326.3266145719092</v>
      </c>
      <c r="G25" s="2">
        <v>21</v>
      </c>
      <c r="H25" s="3">
        <v>142.94171150985943</v>
      </c>
      <c r="I25" s="3">
        <v>151.32772230622817</v>
      </c>
      <c r="J25" s="3">
        <v>98.130397816265514</v>
      </c>
      <c r="K25" s="3">
        <v>141.36087448520385</v>
      </c>
      <c r="L25" s="3">
        <v>140.55085393614962</v>
      </c>
      <c r="M25" s="3">
        <v>154.63197132826983</v>
      </c>
    </row>
    <row r="26" spans="1:13" x14ac:dyDescent="0.35">
      <c r="A26" s="61">
        <v>2040</v>
      </c>
      <c r="B26" s="62">
        <v>97.89576788770799</v>
      </c>
      <c r="C26" s="63">
        <v>352.37363423514387</v>
      </c>
      <c r="D26" s="63">
        <v>395.72493549862025</v>
      </c>
      <c r="E26" s="63">
        <v>317.65087833375816</v>
      </c>
      <c r="G26" s="2">
        <v>22</v>
      </c>
      <c r="H26" s="3">
        <v>136.89332839080615</v>
      </c>
      <c r="I26" s="3">
        <v>142.94284797146651</v>
      </c>
      <c r="J26" s="3">
        <v>83.193278612946571</v>
      </c>
      <c r="K26" s="3">
        <v>131.63440606594148</v>
      </c>
      <c r="L26" s="3">
        <v>138.94358069980322</v>
      </c>
      <c r="M26" s="3">
        <v>141.3953853333812</v>
      </c>
    </row>
    <row r="27" spans="1:13" x14ac:dyDescent="0.35">
      <c r="G27" s="2">
        <v>23</v>
      </c>
      <c r="H27" s="3">
        <v>123.50740182021116</v>
      </c>
      <c r="I27" s="3">
        <v>129.26005639742775</v>
      </c>
      <c r="J27" s="3">
        <v>69.037234721984106</v>
      </c>
      <c r="K27" s="3">
        <v>119.94972051706785</v>
      </c>
      <c r="L27" s="3">
        <v>133.38351257694055</v>
      </c>
      <c r="M27" s="3">
        <v>122.61940257595725</v>
      </c>
    </row>
    <row r="28" spans="1:13" x14ac:dyDescent="0.35">
      <c r="G28" s="2">
        <v>24</v>
      </c>
      <c r="H28" s="3">
        <v>110.07077654258399</v>
      </c>
      <c r="I28" s="3">
        <v>112.60857426832035</v>
      </c>
      <c r="J28" s="3">
        <v>58.758311430539884</v>
      </c>
      <c r="K28" s="3">
        <v>104.77854307193815</v>
      </c>
      <c r="L28" s="3">
        <v>125.64181939490526</v>
      </c>
      <c r="M28" s="3">
        <v>104.032202681708</v>
      </c>
    </row>
    <row r="29" spans="1:13" x14ac:dyDescent="0.35">
      <c r="G29" s="1" t="s">
        <v>7</v>
      </c>
      <c r="H29" s="4">
        <v>129.06051536717681</v>
      </c>
      <c r="I29" s="4">
        <v>132.31131009812117</v>
      </c>
      <c r="J29" s="4">
        <v>76.352077985927465</v>
      </c>
      <c r="K29" s="4">
        <v>118.15753331577416</v>
      </c>
      <c r="L29" s="4">
        <v>131.5378809413574</v>
      </c>
      <c r="M29" s="4">
        <v>129.84404372744433</v>
      </c>
    </row>
    <row r="30" spans="1:13" x14ac:dyDescent="0.35">
      <c r="G30" s="1" t="s">
        <v>8</v>
      </c>
      <c r="H30" s="4">
        <v>141.31140153814701</v>
      </c>
      <c r="I30" s="4">
        <v>146.38902616501252</v>
      </c>
      <c r="J30" s="4">
        <v>90.100225978281301</v>
      </c>
      <c r="K30" s="4">
        <v>132.05361190917611</v>
      </c>
      <c r="L30" s="4">
        <v>139.33982006943108</v>
      </c>
      <c r="M30" s="4">
        <v>154.69110189905729</v>
      </c>
    </row>
    <row r="31" spans="1:13" x14ac:dyDescent="0.35">
      <c r="G31" s="1" t="s">
        <v>9</v>
      </c>
      <c r="H31" s="4">
        <v>119.35693667670033</v>
      </c>
      <c r="I31" s="4">
        <v>121.25682169831744</v>
      </c>
      <c r="J31" s="4">
        <v>65.659012898446449</v>
      </c>
      <c r="K31" s="4">
        <v>106.85450698376158</v>
      </c>
      <c r="L31" s="4">
        <v>125.4763215744287</v>
      </c>
      <c r="M31" s="4">
        <v>111.31498202758038</v>
      </c>
    </row>
    <row r="34" spans="1:13" x14ac:dyDescent="0.35">
      <c r="A34" s="12" t="s">
        <v>11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6" spans="1:13" ht="41.5" customHeight="1" x14ac:dyDescent="0.35">
      <c r="A36" s="54" t="s">
        <v>2</v>
      </c>
      <c r="B36" s="55" t="s">
        <v>0</v>
      </c>
      <c r="C36" s="56" t="s">
        <v>3</v>
      </c>
      <c r="D36" s="57"/>
      <c r="E36" s="58"/>
      <c r="G36" s="1" t="s">
        <v>6</v>
      </c>
      <c r="H36" s="1">
        <v>2019</v>
      </c>
      <c r="I36" s="1">
        <v>2018</v>
      </c>
      <c r="J36" s="1">
        <v>2017</v>
      </c>
      <c r="K36" s="1">
        <v>2016</v>
      </c>
      <c r="L36" s="1">
        <v>2015</v>
      </c>
      <c r="M36" s="1">
        <v>2014</v>
      </c>
    </row>
    <row r="37" spans="1:13" ht="18.5" customHeight="1" x14ac:dyDescent="0.35">
      <c r="A37" s="59"/>
      <c r="B37" s="55" t="s">
        <v>0</v>
      </c>
      <c r="C37" s="60" t="s">
        <v>1</v>
      </c>
      <c r="D37" s="60" t="s">
        <v>4</v>
      </c>
      <c r="E37" s="60" t="s">
        <v>5</v>
      </c>
      <c r="G37" s="2">
        <v>1</v>
      </c>
      <c r="H37" s="3">
        <f>H5*1.8</f>
        <v>177.72048112169068</v>
      </c>
      <c r="I37" s="3">
        <f>I5*1.8</f>
        <v>182.21597637053623</v>
      </c>
      <c r="J37" s="3">
        <f>J5*1.8</f>
        <v>94.968327394748641</v>
      </c>
      <c r="K37" s="3">
        <f>K5*1.8</f>
        <v>160.80651762478445</v>
      </c>
      <c r="L37" s="3">
        <f>L5*1.8</f>
        <v>213.94192911588991</v>
      </c>
      <c r="M37" s="3">
        <f>M5*1.8</f>
        <v>163.10063106353644</v>
      </c>
    </row>
    <row r="38" spans="1:13" x14ac:dyDescent="0.35">
      <c r="A38" s="61">
        <v>2020</v>
      </c>
      <c r="B38" s="62">
        <f>B6*1.8</f>
        <v>74.850883812562202</v>
      </c>
      <c r="C38" s="63">
        <f>C6*1.8</f>
        <v>269.42408771949385</v>
      </c>
      <c r="D38" s="63">
        <f>D6*1.8</f>
        <v>302.57039510346493</v>
      </c>
      <c r="E38" s="63">
        <f>E6*1.8</f>
        <v>242.87514670084005</v>
      </c>
      <c r="G38" s="2">
        <v>2</v>
      </c>
      <c r="H38" s="3">
        <f>H6*1.8</f>
        <v>177.08855375530561</v>
      </c>
      <c r="I38" s="3">
        <f>I6*1.8</f>
        <v>174.44846051520972</v>
      </c>
      <c r="J38" s="3">
        <f>J6*1.8</f>
        <v>82.911464070697576</v>
      </c>
      <c r="K38" s="3">
        <f>K6*1.8</f>
        <v>142.60035506981242</v>
      </c>
      <c r="L38" s="3">
        <f>L6*1.8</f>
        <v>197.03093881535668</v>
      </c>
      <c r="M38" s="3">
        <f>M6*1.8</f>
        <v>145.28059378229622</v>
      </c>
    </row>
    <row r="39" spans="1:13" x14ac:dyDescent="0.35">
      <c r="A39" s="61">
        <v>2021</v>
      </c>
      <c r="B39" s="62">
        <f>B7*1.8</f>
        <v>66.986241910879684</v>
      </c>
      <c r="C39" s="63">
        <f>C7*1.8</f>
        <v>241.11548451171581</v>
      </c>
      <c r="D39" s="63">
        <f>D7*1.8</f>
        <v>270.77908301290574</v>
      </c>
      <c r="E39" s="63">
        <f>E7*1.8</f>
        <v>217.3560618440205</v>
      </c>
      <c r="G39" s="2">
        <v>3</v>
      </c>
      <c r="H39" s="3">
        <f>H7*1.8</f>
        <v>169.54816016694332</v>
      </c>
      <c r="I39" s="3">
        <f>I7*1.8</f>
        <v>173.3984925990909</v>
      </c>
      <c r="J39" s="3">
        <f>J7*1.8</f>
        <v>84.485140505802363</v>
      </c>
      <c r="K39" s="3">
        <f>K7*1.8</f>
        <v>131.51874697996001</v>
      </c>
      <c r="L39" s="3">
        <f>L7*1.8</f>
        <v>196.78037923498127</v>
      </c>
      <c r="M39" s="3">
        <f>M7*1.8</f>
        <v>144.50452476016639</v>
      </c>
    </row>
    <row r="40" spans="1:13" x14ac:dyDescent="0.35">
      <c r="A40" s="61">
        <v>2022</v>
      </c>
      <c r="B40" s="62">
        <f>B8*1.8</f>
        <v>77.833821947236046</v>
      </c>
      <c r="C40" s="63">
        <f>C8*1.8</f>
        <v>280.16110704007679</v>
      </c>
      <c r="D40" s="63">
        <f>D8*1.8</f>
        <v>314.62835252501753</v>
      </c>
      <c r="E40" s="63">
        <f>E8*1.8</f>
        <v>252.55414446488319</v>
      </c>
      <c r="G40" s="2">
        <v>4</v>
      </c>
      <c r="H40" s="3">
        <f>H8*1.8</f>
        <v>171.93546960402361</v>
      </c>
      <c r="I40" s="3">
        <f>I8*1.8</f>
        <v>177.94328995561062</v>
      </c>
      <c r="J40" s="3">
        <f>J8*1.8</f>
        <v>82.828953151439038</v>
      </c>
      <c r="K40" s="3">
        <f>K8*1.8</f>
        <v>134.86651298870282</v>
      </c>
      <c r="L40" s="3">
        <f>L8*1.8</f>
        <v>202.22357425362978</v>
      </c>
      <c r="M40" s="3">
        <f>M8*1.8</f>
        <v>143.01715677099776</v>
      </c>
    </row>
    <row r="41" spans="1:13" x14ac:dyDescent="0.35">
      <c r="A41" s="61">
        <v>2023</v>
      </c>
      <c r="B41" s="62">
        <f>B9*1.8</f>
        <v>125.33203646574779</v>
      </c>
      <c r="C41" s="63">
        <f>C9*1.8</f>
        <v>451.12987137692619</v>
      </c>
      <c r="D41" s="63">
        <f>D9*1.8</f>
        <v>506.63080862912642</v>
      </c>
      <c r="E41" s="63">
        <f>E9*1.8</f>
        <v>406.67571566903513</v>
      </c>
      <c r="G41" s="2">
        <v>5</v>
      </c>
      <c r="H41" s="3">
        <f>H9*1.8</f>
        <v>180.15171914483719</v>
      </c>
      <c r="I41" s="3">
        <f>I9*1.8</f>
        <v>183.30881241890569</v>
      </c>
      <c r="J41" s="3">
        <f>J9*1.8</f>
        <v>85.360776647688908</v>
      </c>
      <c r="K41" s="3">
        <f>K9*1.8</f>
        <v>147.06280442142361</v>
      </c>
      <c r="L41" s="3">
        <f>L9*1.8</f>
        <v>207.56913932374604</v>
      </c>
      <c r="M41" s="3">
        <f>M9*1.8</f>
        <v>155.74145778361276</v>
      </c>
    </row>
    <row r="42" spans="1:13" x14ac:dyDescent="0.35">
      <c r="A42" s="61">
        <v>2024</v>
      </c>
      <c r="B42" s="62">
        <f>B10*1.8</f>
        <v>121.07865993197798</v>
      </c>
      <c r="C42" s="63">
        <f>C10*1.8</f>
        <v>435.81993735920514</v>
      </c>
      <c r="D42" s="63">
        <f>D10*1.8</f>
        <v>489.43734673802521</v>
      </c>
      <c r="E42" s="63">
        <f>E10*1.8</f>
        <v>392.87441637910109</v>
      </c>
      <c r="G42" s="2">
        <v>6</v>
      </c>
      <c r="H42" s="3">
        <f>H10*1.8</f>
        <v>195.71490226965719</v>
      </c>
      <c r="I42" s="3">
        <f>I10*1.8</f>
        <v>204.94737772871667</v>
      </c>
      <c r="J42" s="3">
        <f>J10*1.8</f>
        <v>94.205043574823094</v>
      </c>
      <c r="K42" s="3">
        <f>K10*1.8</f>
        <v>171.32475752068598</v>
      </c>
      <c r="L42" s="3">
        <f>L10*1.8</f>
        <v>218.7030563962434</v>
      </c>
      <c r="M42" s="3">
        <f>M10*1.8</f>
        <v>178.18370403960549</v>
      </c>
    </row>
    <row r="43" spans="1:13" x14ac:dyDescent="0.35">
      <c r="A43" s="61">
        <v>2025</v>
      </c>
      <c r="B43" s="62">
        <f>B11*1.8</f>
        <v>163.54407511290967</v>
      </c>
      <c r="C43" s="63">
        <f>C11*1.8</f>
        <v>588.67325267078581</v>
      </c>
      <c r="D43" s="63">
        <f>D11*1.8</f>
        <v>661.09567320084204</v>
      </c>
      <c r="E43" s="63">
        <f>E11*1.8</f>
        <v>530.66562760391639</v>
      </c>
      <c r="G43" s="2">
        <v>7</v>
      </c>
      <c r="H43" s="3">
        <f>H11*1.8</f>
        <v>223.58359154743448</v>
      </c>
      <c r="I43" s="3">
        <f>I11*1.8</f>
        <v>224.7697531416045</v>
      </c>
      <c r="J43" s="3">
        <f>J11*1.8</f>
        <v>114.1865782896039</v>
      </c>
      <c r="K43" s="3">
        <f>K11*1.8</f>
        <v>190.49422864481062</v>
      </c>
      <c r="L43" s="3">
        <f>L11*1.8</f>
        <v>220.6041076004098</v>
      </c>
      <c r="M43" s="3">
        <f>M11*1.8</f>
        <v>204.583935788426</v>
      </c>
    </row>
    <row r="44" spans="1:13" x14ac:dyDescent="0.35">
      <c r="A44" s="61">
        <v>2026</v>
      </c>
      <c r="B44" s="62">
        <f>B12*1.8</f>
        <v>156.0193956973612</v>
      </c>
      <c r="C44" s="63">
        <f>C12*1.8</f>
        <v>561.58833685345849</v>
      </c>
      <c r="D44" s="63">
        <f>D12*1.8</f>
        <v>630.67859449953073</v>
      </c>
      <c r="E44" s="63">
        <f>E12*1.8</f>
        <v>506.24964847527167</v>
      </c>
      <c r="G44" s="2">
        <v>8</v>
      </c>
      <c r="H44" s="3">
        <f>H12*1.8</f>
        <v>238.45119741994287</v>
      </c>
      <c r="I44" s="3">
        <f>I12*1.8</f>
        <v>245.40288843961937</v>
      </c>
      <c r="J44" s="3">
        <f>J12*1.8</f>
        <v>130.68105375973983</v>
      </c>
      <c r="K44" s="3">
        <f>K12*1.8</f>
        <v>214.92555795602814</v>
      </c>
      <c r="L44" s="3">
        <f>L12*1.8</f>
        <v>231.27948840005078</v>
      </c>
      <c r="M44" s="3">
        <f>M12*1.8</f>
        <v>232.29085788629621</v>
      </c>
    </row>
    <row r="45" spans="1:13" x14ac:dyDescent="0.35">
      <c r="A45" s="61">
        <v>2027</v>
      </c>
      <c r="B45" s="62">
        <f>B13*1.8</f>
        <v>146.98386159184304</v>
      </c>
      <c r="C45" s="63">
        <f>C13*1.8</f>
        <v>529.06513325931417</v>
      </c>
      <c r="D45" s="63">
        <f>D13*1.8</f>
        <v>594.15417441220734</v>
      </c>
      <c r="E45" s="63">
        <f>E13*1.8</f>
        <v>476.93126825555987</v>
      </c>
      <c r="G45" s="2">
        <v>9</v>
      </c>
      <c r="H45" s="3">
        <f>H13*1.8</f>
        <v>244.51685497992324</v>
      </c>
      <c r="I45" s="3">
        <f>I13*1.8</f>
        <v>251.03673973743952</v>
      </c>
      <c r="J45" s="3">
        <f>J13*1.8</f>
        <v>135.5487763118995</v>
      </c>
      <c r="K45" s="3">
        <f>K13*1.8</f>
        <v>223.74545436571827</v>
      </c>
      <c r="L45" s="3">
        <f>L13*1.8</f>
        <v>240.53873207055972</v>
      </c>
      <c r="M45" s="3">
        <f>M13*1.8</f>
        <v>243.64961845483271</v>
      </c>
    </row>
    <row r="46" spans="1:13" x14ac:dyDescent="0.35">
      <c r="A46" s="61">
        <v>2028</v>
      </c>
      <c r="B46" s="62">
        <f>B14*1.8</f>
        <v>157.94511721468922</v>
      </c>
      <c r="C46" s="63">
        <f>C14*1.8</f>
        <v>568.51992852720741</v>
      </c>
      <c r="D46" s="63">
        <f>D14*1.8</f>
        <v>638.46295576126636</v>
      </c>
      <c r="E46" s="63">
        <f>E14*1.8</f>
        <v>512.49820389910906</v>
      </c>
      <c r="G46" s="2">
        <v>10</v>
      </c>
      <c r="H46" s="3">
        <f>H14*1.8</f>
        <v>249.31485011361553</v>
      </c>
      <c r="I46" s="3">
        <f>I14*1.8</f>
        <v>255.80500846164605</v>
      </c>
      <c r="J46" s="3">
        <f>J14*1.8</f>
        <v>146.58833333697959</v>
      </c>
      <c r="K46" s="3">
        <f>K14*1.8</f>
        <v>229.53328671321336</v>
      </c>
      <c r="L46" s="3">
        <f>L14*1.8</f>
        <v>241.72749941745542</v>
      </c>
      <c r="M46" s="3">
        <f>M14*1.8</f>
        <v>253.62292571880883</v>
      </c>
    </row>
    <row r="47" spans="1:13" x14ac:dyDescent="0.35">
      <c r="A47" s="61">
        <v>2029</v>
      </c>
      <c r="B47" s="62">
        <f>B15*1.8</f>
        <v>146.69831742167915</v>
      </c>
      <c r="C47" s="63">
        <f>C15*1.8</f>
        <v>528.03732338411385</v>
      </c>
      <c r="D47" s="63">
        <f>D15*1.8</f>
        <v>592.99991666687015</v>
      </c>
      <c r="E47" s="63">
        <f>E15*1.8</f>
        <v>476.00473835122648</v>
      </c>
      <c r="G47" s="2">
        <v>11</v>
      </c>
      <c r="H47" s="3">
        <f>H15*1.8</f>
        <v>249.26225090473162</v>
      </c>
      <c r="I47" s="3">
        <f>I15*1.8</f>
        <v>255.67465919058012</v>
      </c>
      <c r="J47" s="3">
        <f>J15*1.8</f>
        <v>150.86630444016274</v>
      </c>
      <c r="K47" s="3">
        <f>K15*1.8</f>
        <v>224.24538178122489</v>
      </c>
      <c r="L47" s="3">
        <f>L15*1.8</f>
        <v>246.67212120083889</v>
      </c>
      <c r="M47" s="3">
        <f>M15*1.8</f>
        <v>256.13512358423696</v>
      </c>
    </row>
    <row r="48" spans="1:13" x14ac:dyDescent="0.35">
      <c r="A48" s="61">
        <v>2030</v>
      </c>
      <c r="B48" s="62">
        <f>B16*1.8</f>
        <v>154.79694051970327</v>
      </c>
      <c r="C48" s="63">
        <f>C16*1.8</f>
        <v>557.18813669225233</v>
      </c>
      <c r="D48" s="63">
        <f>D16*1.8</f>
        <v>625.73705303388203</v>
      </c>
      <c r="E48" s="63">
        <f>E16*1.8</f>
        <v>502.2830422645506</v>
      </c>
      <c r="G48" s="2">
        <v>12</v>
      </c>
      <c r="H48" s="3">
        <f>H16*1.8</f>
        <v>248.99886264297859</v>
      </c>
      <c r="I48" s="3">
        <f>I16*1.8</f>
        <v>253.07740844611487</v>
      </c>
      <c r="J48" s="3">
        <f>J16*1.8</f>
        <v>153.52123458775645</v>
      </c>
      <c r="K48" s="3">
        <f>K16*1.8</f>
        <v>224.27540479358154</v>
      </c>
      <c r="L48" s="3">
        <f>L16*1.8</f>
        <v>247.77446870780156</v>
      </c>
      <c r="M48" s="3">
        <f>M16*1.8</f>
        <v>260.66880989901239</v>
      </c>
    </row>
    <row r="49" spans="1:13" x14ac:dyDescent="0.35">
      <c r="A49" s="61">
        <v>2031</v>
      </c>
      <c r="B49" s="62">
        <f>B17*1.8</f>
        <v>168.98434499458915</v>
      </c>
      <c r="C49" s="63">
        <f>C17*1.8</f>
        <v>608.25538283627282</v>
      </c>
      <c r="D49" s="63">
        <f>D17*1.8</f>
        <v>683.08692465608522</v>
      </c>
      <c r="E49" s="63">
        <f>E17*1.8</f>
        <v>548.31814255502661</v>
      </c>
      <c r="G49" s="2">
        <v>13</v>
      </c>
      <c r="H49" s="3">
        <f>H17*1.8</f>
        <v>250.15927210062867</v>
      </c>
      <c r="I49" s="3">
        <f>I17*1.8</f>
        <v>249.43298284454576</v>
      </c>
      <c r="J49" s="3">
        <f>J17*1.8</f>
        <v>157.1749573603006</v>
      </c>
      <c r="K49" s="3">
        <f>K17*1.8</f>
        <v>226.7539687908301</v>
      </c>
      <c r="L49" s="3">
        <f>L17*1.8</f>
        <v>247.23646740464963</v>
      </c>
      <c r="M49" s="3">
        <f>M17*1.8</f>
        <v>263.37023036478809</v>
      </c>
    </row>
    <row r="50" spans="1:13" x14ac:dyDescent="0.35">
      <c r="A50" s="61">
        <v>2032</v>
      </c>
      <c r="B50" s="62">
        <f>B18*1.8</f>
        <v>155.44297844288181</v>
      </c>
      <c r="C50" s="63">
        <f>C18*1.8</f>
        <v>559.51353579536033</v>
      </c>
      <c r="D50" s="63">
        <f>D18*1.8</f>
        <v>628.34853789166186</v>
      </c>
      <c r="E50" s="63">
        <f>E18*1.8</f>
        <v>504.37929747723734</v>
      </c>
      <c r="G50" s="2">
        <v>14</v>
      </c>
      <c r="H50" s="3">
        <f>H18*1.8</f>
        <v>250.81567984155853</v>
      </c>
      <c r="I50" s="3">
        <f>I18*1.8</f>
        <v>246.88475626013349</v>
      </c>
      <c r="J50" s="3">
        <f>J18*1.8</f>
        <v>155.40742311433931</v>
      </c>
      <c r="K50" s="3">
        <f>K18*1.8</f>
        <v>228.9214444769556</v>
      </c>
      <c r="L50" s="3">
        <f>L18*1.8</f>
        <v>246.15357730971871</v>
      </c>
      <c r="M50" s="3">
        <f>M18*1.8</f>
        <v>257.56303945142594</v>
      </c>
    </row>
    <row r="51" spans="1:13" x14ac:dyDescent="0.35">
      <c r="A51" s="61">
        <v>2033</v>
      </c>
      <c r="B51" s="62">
        <f>B19*1.8</f>
        <v>151.34652541897213</v>
      </c>
      <c r="C51" s="63">
        <f>C19*1.8</f>
        <v>544.76844445326719</v>
      </c>
      <c r="D51" s="63">
        <f>D19*1.8</f>
        <v>611.78940930380259</v>
      </c>
      <c r="E51" s="63">
        <f>E19*1.8</f>
        <v>491.08718149332179</v>
      </c>
      <c r="G51" s="2">
        <v>15</v>
      </c>
      <c r="H51" s="3">
        <f>H19*1.8</f>
        <v>250.5996093054749</v>
      </c>
      <c r="I51" s="3">
        <f>I19*1.8</f>
        <v>248.03496536248647</v>
      </c>
      <c r="J51" s="3">
        <f>J19*1.8</f>
        <v>159.38759295886337</v>
      </c>
      <c r="K51" s="3">
        <f>K19*1.8</f>
        <v>223.58728745947357</v>
      </c>
      <c r="L51" s="3">
        <f>L19*1.8</f>
        <v>247.88748843617105</v>
      </c>
      <c r="M51" s="3">
        <f>M19*1.8</f>
        <v>262.80052763732942</v>
      </c>
    </row>
    <row r="52" spans="1:13" x14ac:dyDescent="0.35">
      <c r="A52" s="61">
        <v>2034</v>
      </c>
      <c r="B52" s="62">
        <f>B20*1.8</f>
        <v>155.60783324632425</v>
      </c>
      <c r="C52" s="63">
        <f>C20*1.8</f>
        <v>560.10692698543471</v>
      </c>
      <c r="D52" s="63">
        <f>D20*1.8</f>
        <v>629.01493193367742</v>
      </c>
      <c r="E52" s="63">
        <f>E20*1.8</f>
        <v>504.91421613859467</v>
      </c>
      <c r="G52" s="2">
        <v>16</v>
      </c>
      <c r="H52" s="3">
        <f>H20*1.8</f>
        <v>251.02037243149343</v>
      </c>
      <c r="I52" s="3">
        <f>I20*1.8</f>
        <v>255.50721736215306</v>
      </c>
      <c r="J52" s="3">
        <f>J20*1.8</f>
        <v>159.84477789150441</v>
      </c>
      <c r="K52" s="3">
        <f>K20*1.8</f>
        <v>233.25385523756665</v>
      </c>
      <c r="L52" s="3">
        <f>L20*1.8</f>
        <v>254.16980267467397</v>
      </c>
      <c r="M52" s="3">
        <f>M20*1.8</f>
        <v>268.82993105734022</v>
      </c>
    </row>
    <row r="53" spans="1:13" x14ac:dyDescent="0.35">
      <c r="A53" s="61">
        <v>2035</v>
      </c>
      <c r="B53" s="62">
        <f>B21*1.8</f>
        <v>149.55986157691822</v>
      </c>
      <c r="C53" s="63">
        <f>C21*1.8</f>
        <v>538.33738778181623</v>
      </c>
      <c r="D53" s="63">
        <f>D21*1.8</f>
        <v>604.56716212284687</v>
      </c>
      <c r="E53" s="63">
        <f>E21*1.8</f>
        <v>485.28983855438514</v>
      </c>
      <c r="G53" s="2">
        <v>17</v>
      </c>
      <c r="H53" s="3">
        <f>H21*1.8</f>
        <v>261.15636914759313</v>
      </c>
      <c r="I53" s="3">
        <f>I21*1.8</f>
        <v>264.13952656403461</v>
      </c>
      <c r="J53" s="3">
        <f>J21*1.8</f>
        <v>161.62314710736467</v>
      </c>
      <c r="K53" s="3">
        <f>K21*1.8</f>
        <v>243.66517559076854</v>
      </c>
      <c r="L53" s="3">
        <f>L21*1.8</f>
        <v>257.57116259125388</v>
      </c>
      <c r="M53" s="3">
        <f>M21*1.8</f>
        <v>284.3475848499595</v>
      </c>
    </row>
    <row r="54" spans="1:13" x14ac:dyDescent="0.35">
      <c r="A54" s="61">
        <v>2036</v>
      </c>
      <c r="B54" s="62">
        <f>B22*1.8</f>
        <v>154.39487054432743</v>
      </c>
      <c r="C54" s="63">
        <f>C22*1.8</f>
        <v>555.74089477876601</v>
      </c>
      <c r="D54" s="63">
        <f>D22*1.8</f>
        <v>624.11176198704072</v>
      </c>
      <c r="E54" s="63">
        <f>E22*1.8</f>
        <v>500.97841098594148</v>
      </c>
      <c r="G54" s="2">
        <v>18</v>
      </c>
      <c r="H54" s="3">
        <f>H22*1.8</f>
        <v>271.24109412193405</v>
      </c>
      <c r="I54" s="3">
        <f>I22*1.8</f>
        <v>276.10619916194213</v>
      </c>
      <c r="J54" s="3">
        <f>J22*1.8</f>
        <v>177.29535760377834</v>
      </c>
      <c r="K54" s="3">
        <f>K22*1.8</f>
        <v>255.72183094994489</v>
      </c>
      <c r="L54" s="3">
        <f>L22*1.8</f>
        <v>250.30272100899307</v>
      </c>
      <c r="M54" s="3">
        <f>M22*1.8</f>
        <v>286.76027797914952</v>
      </c>
    </row>
    <row r="55" spans="1:13" x14ac:dyDescent="0.35">
      <c r="A55" s="61">
        <v>2037</v>
      </c>
      <c r="B55" s="62">
        <f>B23*1.8</f>
        <v>170.03282003232815</v>
      </c>
      <c r="C55" s="63">
        <f>C23*1.8</f>
        <v>612.02934536217799</v>
      </c>
      <c r="D55" s="63">
        <f>D23*1.8</f>
        <v>687.32518465070621</v>
      </c>
      <c r="E55" s="63">
        <f>E23*1.8</f>
        <v>551.72022033463838</v>
      </c>
      <c r="G55" s="2">
        <v>19</v>
      </c>
      <c r="H55" s="3">
        <f>H23*1.8</f>
        <v>270.47690815404229</v>
      </c>
      <c r="I55" s="3">
        <f>I23*1.8</f>
        <v>281.81288744309529</v>
      </c>
      <c r="J55" s="3">
        <f>J23*1.8</f>
        <v>182.84860242080148</v>
      </c>
      <c r="K55" s="3">
        <f>K23*1.8</f>
        <v>264.93699444756857</v>
      </c>
      <c r="L55" s="3">
        <f>L23*1.8</f>
        <v>258.07171952917975</v>
      </c>
      <c r="M55" s="3">
        <f>M23*1.8</f>
        <v>292.98130360873932</v>
      </c>
    </row>
    <row r="56" spans="1:13" x14ac:dyDescent="0.35">
      <c r="A56" s="61">
        <v>2038</v>
      </c>
      <c r="B56" s="62">
        <f>B24*1.8</f>
        <v>169.83271186421027</v>
      </c>
      <c r="C56" s="63">
        <f>C24*1.8</f>
        <v>611.30906047181668</v>
      </c>
      <c r="D56" s="63">
        <f>D24*1.8</f>
        <v>686.5162856182983</v>
      </c>
      <c r="E56" s="63">
        <f>E24*1.8</f>
        <v>551.07091202707898</v>
      </c>
      <c r="G56" s="2">
        <v>20</v>
      </c>
      <c r="H56" s="3">
        <f>H24*1.8</f>
        <v>267.67501167528701</v>
      </c>
      <c r="I56" s="3">
        <f>I24*1.8</f>
        <v>289.82392698043805</v>
      </c>
      <c r="J56" s="3">
        <f>J24*1.8</f>
        <v>177.7191048531152</v>
      </c>
      <c r="K56" s="3">
        <f>K24*1.8</f>
        <v>268.46732862303065</v>
      </c>
      <c r="L56" s="3">
        <f>L24*1.8</f>
        <v>256.97555152934098</v>
      </c>
      <c r="M56" s="3">
        <f>M24*1.8</f>
        <v>296.24614030401256</v>
      </c>
    </row>
    <row r="57" spans="1:13" x14ac:dyDescent="0.35">
      <c r="A57" s="61">
        <v>2039</v>
      </c>
      <c r="B57" s="62">
        <f>B25*1.8</f>
        <v>181.02512554007515</v>
      </c>
      <c r="C57" s="63">
        <f>C25*1.8</f>
        <v>651.5959039986127</v>
      </c>
      <c r="D57" s="63">
        <f>D25*1.8</f>
        <v>731.75947922638102</v>
      </c>
      <c r="E57" s="63">
        <f>E25*1.8</f>
        <v>587.38790622943657</v>
      </c>
      <c r="G57" s="2">
        <v>21</v>
      </c>
      <c r="H57" s="3">
        <f>H25*1.8</f>
        <v>257.295080717747</v>
      </c>
      <c r="I57" s="3">
        <f>I25*1.8</f>
        <v>272.38990015121072</v>
      </c>
      <c r="J57" s="3">
        <f>J25*1.8</f>
        <v>176.63471606927794</v>
      </c>
      <c r="K57" s="3">
        <f>K25*1.8</f>
        <v>254.44957407336693</v>
      </c>
      <c r="L57" s="3">
        <f>L25*1.8</f>
        <v>252.99153708506933</v>
      </c>
      <c r="M57" s="3">
        <f>M25*1.8</f>
        <v>278.33754839088567</v>
      </c>
    </row>
    <row r="58" spans="1:13" x14ac:dyDescent="0.35">
      <c r="A58" s="61">
        <v>2040</v>
      </c>
      <c r="B58" s="62">
        <f>B26*1.8</f>
        <v>176.21238219787438</v>
      </c>
      <c r="C58" s="63">
        <f>C26*1.8</f>
        <v>634.27254162325903</v>
      </c>
      <c r="D58" s="63">
        <f>D26*1.8</f>
        <v>712.30488389751645</v>
      </c>
      <c r="E58" s="63">
        <f>E26*1.8</f>
        <v>571.77158100076474</v>
      </c>
      <c r="G58" s="2">
        <v>22</v>
      </c>
      <c r="H58" s="3">
        <f>H26*1.8</f>
        <v>246.40799110345108</v>
      </c>
      <c r="I58" s="3">
        <f>I26*1.8</f>
        <v>257.29712634863972</v>
      </c>
      <c r="J58" s="3">
        <f>J26*1.8</f>
        <v>149.74790150330384</v>
      </c>
      <c r="K58" s="3">
        <f>K26*1.8</f>
        <v>236.94193091869465</v>
      </c>
      <c r="L58" s="3">
        <f>L26*1.8</f>
        <v>250.09844525964581</v>
      </c>
      <c r="M58" s="3">
        <f>M26*1.8</f>
        <v>254.51169360008618</v>
      </c>
    </row>
    <row r="59" spans="1:13" x14ac:dyDescent="0.35">
      <c r="G59" s="2">
        <v>23</v>
      </c>
      <c r="H59" s="3">
        <f>H27*1.8</f>
        <v>222.31332327638009</v>
      </c>
      <c r="I59" s="3">
        <f>I27*1.8</f>
        <v>232.66810151536995</v>
      </c>
      <c r="J59" s="3">
        <f>J27*1.8</f>
        <v>124.2670224995714</v>
      </c>
      <c r="K59" s="3">
        <f>K27*1.8</f>
        <v>215.90949693072213</v>
      </c>
      <c r="L59" s="3">
        <f>L27*1.8</f>
        <v>240.09032263849298</v>
      </c>
      <c r="M59" s="3">
        <f>M27*1.8</f>
        <v>220.71492463672305</v>
      </c>
    </row>
    <row r="60" spans="1:13" x14ac:dyDescent="0.35">
      <c r="G60" s="2">
        <v>24</v>
      </c>
      <c r="H60" s="3">
        <f>H28*1.8</f>
        <v>198.12739777665118</v>
      </c>
      <c r="I60" s="3">
        <f>I28*1.8</f>
        <v>202.69543368297664</v>
      </c>
      <c r="J60" s="3">
        <f>J28*1.8</f>
        <v>105.76496057497179</v>
      </c>
      <c r="K60" s="3">
        <f>K28*1.8</f>
        <v>188.60137752948867</v>
      </c>
      <c r="L60" s="3">
        <f>L28*1.8</f>
        <v>226.15527491082946</v>
      </c>
      <c r="M60" s="3">
        <f>M28*1.8</f>
        <v>187.2579648270744</v>
      </c>
    </row>
    <row r="61" spans="1:13" x14ac:dyDescent="0.35">
      <c r="G61" s="1" t="s">
        <v>7</v>
      </c>
      <c r="H61" s="4">
        <f t="shared" ref="H61:M61" si="0">H29*1.8</f>
        <v>232.30892766091824</v>
      </c>
      <c r="I61" s="4">
        <f t="shared" si="0"/>
        <v>238.1603581766181</v>
      </c>
      <c r="J61" s="4">
        <f t="shared" si="0"/>
        <v>137.43374037466944</v>
      </c>
      <c r="K61" s="4">
        <f t="shared" si="0"/>
        <v>212.6835599683935</v>
      </c>
      <c r="L61" s="4">
        <f t="shared" si="0"/>
        <v>236.76818569444333</v>
      </c>
      <c r="M61" s="4">
        <f t="shared" si="0"/>
        <v>233.71927870939979</v>
      </c>
    </row>
    <row r="62" spans="1:13" x14ac:dyDescent="0.35">
      <c r="G62" s="1" t="s">
        <v>8</v>
      </c>
      <c r="H62" s="4">
        <f t="shared" ref="H62:M62" si="1">H30*1.8</f>
        <v>254.36052276866462</v>
      </c>
      <c r="I62" s="4">
        <f t="shared" si="1"/>
        <v>263.50024709702257</v>
      </c>
      <c r="J62" s="4">
        <f t="shared" si="1"/>
        <v>162.18040676090635</v>
      </c>
      <c r="K62" s="4">
        <f t="shared" si="1"/>
        <v>237.696501436517</v>
      </c>
      <c r="L62" s="4">
        <f t="shared" si="1"/>
        <v>250.81167612497595</v>
      </c>
      <c r="M62" s="4">
        <f t="shared" si="1"/>
        <v>278.44398341830311</v>
      </c>
    </row>
    <row r="63" spans="1:13" x14ac:dyDescent="0.35">
      <c r="G63" s="1" t="s">
        <v>9</v>
      </c>
      <c r="H63" s="4">
        <f t="shared" ref="H63:M63" si="2">H31*1.8</f>
        <v>214.84248601806058</v>
      </c>
      <c r="I63" s="4">
        <f t="shared" si="2"/>
        <v>218.26227905697138</v>
      </c>
      <c r="J63" s="4">
        <f t="shared" si="2"/>
        <v>118.1862232172036</v>
      </c>
      <c r="K63" s="4">
        <f t="shared" si="2"/>
        <v>192.33811257077085</v>
      </c>
      <c r="L63" s="4">
        <f t="shared" si="2"/>
        <v>225.85737883397167</v>
      </c>
      <c r="M63" s="4">
        <f t="shared" si="2"/>
        <v>200.36696764964469</v>
      </c>
    </row>
  </sheetData>
  <mergeCells count="5">
    <mergeCell ref="C4:E4"/>
    <mergeCell ref="C36:E36"/>
    <mergeCell ref="A34:M34"/>
    <mergeCell ref="A2:M2"/>
    <mergeCell ref="A1:M1"/>
  </mergeCells>
  <hyperlinks>
    <hyperlink ref="A4" r:id="rId1" xr:uid="{FD1E213A-53F6-457B-85A7-2884AA5FE667}"/>
    <hyperlink ref="A36" r:id="rId2" xr:uid="{4F4F8CA3-78CE-49A2-AAF7-9EB37E0D96C6}"/>
    <hyperlink ref="A1" r:id="rId3" location=":~:text=That's%20why%20TAF%20published%20A,of%20new%20projects%20or%20infrastructure." display="More detail about this electricity EF in TAFs guideline for electricity emissions factors" xr:uid="{C223EF9B-5EBA-486B-AFBB-233FF65D46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CHP example</vt:lpstr>
      <vt:lpstr>Electricity EFs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Sotes</dc:creator>
  <cp:lastModifiedBy>Juan Sotes</cp:lastModifiedBy>
  <dcterms:created xsi:type="dcterms:W3CDTF">2020-12-16T15:51:29Z</dcterms:created>
  <dcterms:modified xsi:type="dcterms:W3CDTF">2021-01-22T14:51:38Z</dcterms:modified>
</cp:coreProperties>
</file>